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Kantciber\Desktop\Новое меню\НОВОЕ МЕНЮ 2\ВСЕ МЕНЮ И ДОКУМЕНТЫ\Меню для ОУ\"/>
    </mc:Choice>
  </mc:AlternateContent>
  <bookViews>
    <workbookView xWindow="480" yWindow="120" windowWidth="17520" windowHeight="10815" firstSheet="6" activeTab="9"/>
  </bookViews>
  <sheets>
    <sheet name="Меню" sheetId="3" r:id="rId1"/>
    <sheet name="Показатели ХЭХ" sheetId="4" r:id="rId2"/>
    <sheet name="ПВиЭЦ СанПиН" sheetId="5" r:id="rId3"/>
    <sheet name="ПВиЭЦ КрайСевер" sheetId="6" r:id="rId4"/>
    <sheet name="Выполнение норм" sheetId="19" r:id="rId5"/>
    <sheet name="Обоснование ХЭХ зима" sheetId="20" r:id="rId6"/>
    <sheet name="Адекватный ХЭХ лето" sheetId="21" r:id="rId7"/>
    <sheet name="Сезонные замены" sheetId="17" r:id="rId8"/>
    <sheet name="Варианты реализации" sheetId="18" r:id="rId9"/>
    <sheet name="структура" sheetId="2" r:id="rId10"/>
    <sheet name="Расчет ХЭХ нормы СанПиН 3590-20" sheetId="22" r:id="rId11"/>
    <sheet name="Лист1" sheetId="23" r:id="rId12"/>
  </sheets>
  <definedNames>
    <definedName name="_xlnm.Print_Area" localSheetId="3">'ПВиЭЦ КрайСевер'!$A$1:$O$73</definedName>
  </definedNames>
  <calcPr calcId="162913" iterateDelta="1E-4"/>
</workbook>
</file>

<file path=xl/calcChain.xml><?xml version="1.0" encoding="utf-8"?>
<calcChain xmlns="http://schemas.openxmlformats.org/spreadsheetml/2006/main">
  <c r="E24" i="4" l="1"/>
  <c r="F24" i="4"/>
  <c r="G24" i="4"/>
  <c r="I24" i="4"/>
  <c r="J24" i="4"/>
  <c r="K24" i="4"/>
  <c r="L24" i="4"/>
  <c r="M24" i="4"/>
  <c r="N24" i="4"/>
  <c r="O24" i="4"/>
  <c r="P24" i="4"/>
  <c r="C24" i="4"/>
  <c r="E23" i="4"/>
  <c r="F23" i="4"/>
  <c r="G23" i="4"/>
  <c r="I23" i="4"/>
  <c r="J23" i="4"/>
  <c r="K23" i="4"/>
  <c r="L23" i="4"/>
  <c r="M23" i="4"/>
  <c r="N23" i="4"/>
  <c r="O23" i="4"/>
  <c r="P23" i="4"/>
  <c r="C23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C19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C14" i="4"/>
  <c r="E9" i="4"/>
  <c r="F9" i="4"/>
  <c r="G9" i="4"/>
  <c r="H9" i="4"/>
  <c r="I9" i="4"/>
  <c r="J9" i="4"/>
  <c r="K9" i="4"/>
  <c r="L9" i="4"/>
  <c r="M9" i="4"/>
  <c r="N9" i="4"/>
  <c r="O9" i="4"/>
  <c r="P9" i="4"/>
  <c r="Q9" i="4"/>
  <c r="C9" i="4"/>
  <c r="I79" i="22"/>
  <c r="F79" i="22"/>
  <c r="K78" i="22"/>
  <c r="I78" i="22"/>
  <c r="F78" i="22"/>
  <c r="L77" i="22"/>
  <c r="I77" i="22"/>
  <c r="F77" i="22"/>
  <c r="I76" i="22"/>
  <c r="F76" i="22"/>
  <c r="I75" i="22"/>
  <c r="F75" i="22"/>
  <c r="L75" i="22"/>
  <c r="I74" i="22"/>
  <c r="L74" i="22"/>
  <c r="H71" i="22"/>
  <c r="L71" i="22"/>
  <c r="K70" i="22"/>
  <c r="K69" i="22"/>
  <c r="I69" i="22"/>
  <c r="F69" i="22"/>
  <c r="L69" i="22"/>
  <c r="K67" i="22"/>
  <c r="H67" i="22"/>
  <c r="E67" i="22"/>
  <c r="K66" i="22"/>
  <c r="H66" i="22"/>
  <c r="E66" i="22"/>
  <c r="L66" i="22"/>
  <c r="H65" i="22"/>
  <c r="E65" i="22"/>
  <c r="L64" i="22"/>
  <c r="H64" i="22"/>
  <c r="E64" i="22"/>
  <c r="H63" i="22"/>
  <c r="E63" i="22"/>
  <c r="H62" i="22"/>
  <c r="E62" i="22"/>
  <c r="L62" i="22"/>
  <c r="V60" i="22"/>
  <c r="R60" i="22"/>
  <c r="N60" i="22"/>
  <c r="I60" i="22"/>
  <c r="H61" i="22"/>
  <c r="E61" i="22"/>
  <c r="U60" i="22"/>
  <c r="T60" i="22"/>
  <c r="S60" i="22"/>
  <c r="Q60" i="22"/>
  <c r="P60" i="22"/>
  <c r="O60" i="22"/>
  <c r="M60" i="22"/>
  <c r="L60" i="22"/>
  <c r="K60" i="22"/>
  <c r="J60" i="22"/>
  <c r="G60" i="22"/>
  <c r="H60" i="22" s="1"/>
  <c r="F60" i="22"/>
  <c r="D60" i="22"/>
  <c r="E60" i="22" s="1"/>
  <c r="C60" i="22"/>
  <c r="K59" i="22"/>
  <c r="H59" i="22"/>
  <c r="E59" i="22"/>
  <c r="S57" i="22"/>
  <c r="O57" i="22"/>
  <c r="K58" i="22"/>
  <c r="H58" i="22"/>
  <c r="E58" i="22"/>
  <c r="L58" i="22"/>
  <c r="L57" i="22" s="1"/>
  <c r="V57" i="22"/>
  <c r="U57" i="22"/>
  <c r="T57" i="22"/>
  <c r="R57" i="22"/>
  <c r="Q57" i="22"/>
  <c r="P57" i="22"/>
  <c r="N57" i="22"/>
  <c r="M57" i="22"/>
  <c r="J57" i="22"/>
  <c r="G57" i="22"/>
  <c r="H57" i="22" s="1"/>
  <c r="L56" i="22"/>
  <c r="H56" i="22"/>
  <c r="E56" i="22"/>
  <c r="H55" i="22"/>
  <c r="E55" i="22"/>
  <c r="H54" i="22"/>
  <c r="E54" i="22"/>
  <c r="V53" i="22"/>
  <c r="U53" i="22"/>
  <c r="T53" i="22"/>
  <c r="S53" i="22"/>
  <c r="R53" i="22"/>
  <c r="Q53" i="22"/>
  <c r="P53" i="22"/>
  <c r="O53" i="22"/>
  <c r="N53" i="22"/>
  <c r="M53" i="22"/>
  <c r="K53" i="22"/>
  <c r="J53" i="22"/>
  <c r="D53" i="22"/>
  <c r="E53" i="22" s="1"/>
  <c r="C53" i="22"/>
  <c r="H52" i="22"/>
  <c r="L52" i="22"/>
  <c r="J50" i="22"/>
  <c r="H51" i="22"/>
  <c r="L51" i="22"/>
  <c r="V50" i="22"/>
  <c r="U50" i="22"/>
  <c r="T50" i="22"/>
  <c r="S50" i="22"/>
  <c r="R50" i="22"/>
  <c r="Q50" i="22"/>
  <c r="P50" i="22"/>
  <c r="O50" i="22"/>
  <c r="N50" i="22"/>
  <c r="M50" i="22"/>
  <c r="K50" i="22"/>
  <c r="H50" i="22"/>
  <c r="G50" i="22"/>
  <c r="C50" i="22"/>
  <c r="I49" i="22"/>
  <c r="L49" i="22"/>
  <c r="I48" i="22"/>
  <c r="F48" i="22"/>
  <c r="L48" i="22"/>
  <c r="I47" i="22"/>
  <c r="F47" i="22"/>
  <c r="I46" i="22"/>
  <c r="F46" i="22"/>
  <c r="I45" i="22"/>
  <c r="L45" i="22"/>
  <c r="S41" i="22"/>
  <c r="K44" i="22"/>
  <c r="K42" i="22" s="1"/>
  <c r="K41" i="22" s="1"/>
  <c r="I44" i="22"/>
  <c r="F44" i="22"/>
  <c r="L44" i="22"/>
  <c r="U41" i="22"/>
  <c r="Q41" i="22"/>
  <c r="M41" i="22"/>
  <c r="I43" i="22"/>
  <c r="F43" i="22"/>
  <c r="V41" i="22"/>
  <c r="R41" i="22"/>
  <c r="N41" i="22"/>
  <c r="J41" i="22"/>
  <c r="I42" i="22"/>
  <c r="F42" i="22"/>
  <c r="L42" i="22"/>
  <c r="T41" i="22"/>
  <c r="P41" i="22"/>
  <c r="O41" i="22"/>
  <c r="H41" i="22"/>
  <c r="G41" i="22"/>
  <c r="E41" i="22"/>
  <c r="D41" i="22"/>
  <c r="C41" i="22"/>
  <c r="L40" i="22"/>
  <c r="K40" i="22"/>
  <c r="I40" i="22"/>
  <c r="F40" i="22"/>
  <c r="V37" i="22"/>
  <c r="R37" i="22"/>
  <c r="N37" i="22"/>
  <c r="J37" i="22"/>
  <c r="U37" i="22"/>
  <c r="Q37" i="22"/>
  <c r="M37" i="22"/>
  <c r="I38" i="22"/>
  <c r="I37" i="22" s="1"/>
  <c r="F38" i="22"/>
  <c r="F37" i="22" s="1"/>
  <c r="T37" i="22"/>
  <c r="S37" i="22"/>
  <c r="P37" i="22"/>
  <c r="P29" i="22" s="1"/>
  <c r="P80" i="22" s="1"/>
  <c r="O37" i="22"/>
  <c r="K37" i="22"/>
  <c r="K38" i="22" s="1"/>
  <c r="H37" i="22"/>
  <c r="G37" i="22"/>
  <c r="E37" i="22"/>
  <c r="K36" i="22"/>
  <c r="I36" i="22"/>
  <c r="F36" i="22"/>
  <c r="L36" i="22"/>
  <c r="K35" i="22"/>
  <c r="I35" i="22"/>
  <c r="E35" i="22"/>
  <c r="F35" i="22"/>
  <c r="K34" i="22"/>
  <c r="I34" i="22"/>
  <c r="L34" i="22"/>
  <c r="K33" i="22"/>
  <c r="I33" i="22"/>
  <c r="F33" i="22"/>
  <c r="I31" i="22"/>
  <c r="I30" i="22" s="1"/>
  <c r="F31" i="22"/>
  <c r="L31" i="22"/>
  <c r="L30" i="22" s="1"/>
  <c r="V30" i="22"/>
  <c r="U30" i="22"/>
  <c r="T30" i="22"/>
  <c r="S30" i="22"/>
  <c r="S29" i="22" s="1"/>
  <c r="R30" i="22"/>
  <c r="Q30" i="22"/>
  <c r="P30" i="22"/>
  <c r="O30" i="22"/>
  <c r="N30" i="22"/>
  <c r="M30" i="22"/>
  <c r="K30" i="22"/>
  <c r="K31" i="22" s="1"/>
  <c r="J30" i="22"/>
  <c r="H30" i="22"/>
  <c r="G30" i="22"/>
  <c r="G29" i="22" s="1"/>
  <c r="F30" i="22"/>
  <c r="E30" i="22"/>
  <c r="E29" i="22" s="1"/>
  <c r="D30" i="22"/>
  <c r="T29" i="22"/>
  <c r="H29" i="22"/>
  <c r="C29" i="22"/>
  <c r="V26" i="22"/>
  <c r="V19" i="22" s="1"/>
  <c r="R26" i="22"/>
  <c r="R19" i="22" s="1"/>
  <c r="N26" i="22"/>
  <c r="N19" i="22" s="1"/>
  <c r="J26" i="22"/>
  <c r="J19" i="22" s="1"/>
  <c r="I27" i="22"/>
  <c r="I26" i="22" s="1"/>
  <c r="F27" i="22"/>
  <c r="F26" i="22" s="1"/>
  <c r="L27" i="22"/>
  <c r="L26" i="22" s="1"/>
  <c r="U26" i="22"/>
  <c r="T26" i="22"/>
  <c r="S26" i="22"/>
  <c r="Q26" i="22"/>
  <c r="P26" i="22"/>
  <c r="O26" i="22"/>
  <c r="M26" i="22"/>
  <c r="K26" i="22"/>
  <c r="K27" i="22" s="1"/>
  <c r="H26" i="22"/>
  <c r="G26" i="22"/>
  <c r="E26" i="22"/>
  <c r="D26" i="22"/>
  <c r="K25" i="22"/>
  <c r="I25" i="22"/>
  <c r="F25" i="22"/>
  <c r="L25" i="22"/>
  <c r="K24" i="22"/>
  <c r="K19" i="22" s="1"/>
  <c r="I24" i="22"/>
  <c r="F24" i="22"/>
  <c r="K23" i="22"/>
  <c r="I23" i="22"/>
  <c r="F23" i="22"/>
  <c r="L23" i="22"/>
  <c r="K22" i="22"/>
  <c r="I22" i="22"/>
  <c r="F22" i="22"/>
  <c r="K21" i="22"/>
  <c r="K20" i="22"/>
  <c r="U19" i="22"/>
  <c r="T19" i="22"/>
  <c r="S19" i="22"/>
  <c r="Q19" i="22"/>
  <c r="P19" i="22"/>
  <c r="O19" i="22"/>
  <c r="M19" i="22"/>
  <c r="H19" i="22"/>
  <c r="G19" i="22"/>
  <c r="E19" i="22"/>
  <c r="D19" i="22"/>
  <c r="C19" i="22"/>
  <c r="K18" i="22"/>
  <c r="I18" i="22"/>
  <c r="F18" i="22"/>
  <c r="K17" i="22"/>
  <c r="I17" i="22"/>
  <c r="F17" i="22"/>
  <c r="L17" i="22"/>
  <c r="K16" i="22"/>
  <c r="I16" i="22"/>
  <c r="F16" i="22"/>
  <c r="K15" i="22"/>
  <c r="I15" i="22"/>
  <c r="F15" i="22"/>
  <c r="L15" i="22"/>
  <c r="K14" i="22"/>
  <c r="I14" i="22"/>
  <c r="F14" i="22"/>
  <c r="K13" i="22"/>
  <c r="I13" i="22"/>
  <c r="L13" i="22"/>
  <c r="K12" i="22"/>
  <c r="I12" i="22"/>
  <c r="F12" i="22"/>
  <c r="K11" i="22"/>
  <c r="K7" i="22" s="1"/>
  <c r="I11" i="22"/>
  <c r="L11" i="22"/>
  <c r="K10" i="22"/>
  <c r="I10" i="22"/>
  <c r="F10" i="22"/>
  <c r="K9" i="22"/>
  <c r="I9" i="22"/>
  <c r="L9" i="22"/>
  <c r="K8" i="22"/>
  <c r="I8" i="22"/>
  <c r="F8" i="22"/>
  <c r="T80" i="22"/>
  <c r="I7" i="22"/>
  <c r="E7" i="22"/>
  <c r="D7" i="22"/>
  <c r="L7" i="22" s="1"/>
  <c r="C7" i="22"/>
  <c r="I6" i="22"/>
  <c r="L6" i="22"/>
  <c r="O29" i="22" l="1"/>
  <c r="O80" i="22" s="1"/>
  <c r="S80" i="22"/>
  <c r="R29" i="22"/>
  <c r="I41" i="22"/>
  <c r="C80" i="22"/>
  <c r="Q29" i="22"/>
  <c r="Q80" i="22" s="1"/>
  <c r="U29" i="22"/>
  <c r="U80" i="22" s="1"/>
  <c r="V29" i="22"/>
  <c r="V80" i="22" s="1"/>
  <c r="J29" i="22"/>
  <c r="J80" i="22" s="1"/>
  <c r="I19" i="22"/>
  <c r="M29" i="22"/>
  <c r="M80" i="22" s="1"/>
  <c r="N29" i="22"/>
  <c r="N80" i="22" s="1"/>
  <c r="R80" i="22"/>
  <c r="F19" i="22"/>
  <c r="I29" i="22"/>
  <c r="L50" i="22"/>
  <c r="F7" i="22"/>
  <c r="L8" i="22"/>
  <c r="F9" i="22"/>
  <c r="L10" i="22"/>
  <c r="F11" i="22"/>
  <c r="L12" i="22"/>
  <c r="F13" i="22"/>
  <c r="L14" i="22"/>
  <c r="L16" i="22"/>
  <c r="L18" i="22"/>
  <c r="L22" i="22"/>
  <c r="L19" i="22" s="1"/>
  <c r="L24" i="22"/>
  <c r="L33" i="22"/>
  <c r="F34" i="22"/>
  <c r="F29" i="22" s="1"/>
  <c r="L38" i="22"/>
  <c r="L37" i="22" s="1"/>
  <c r="L43" i="22"/>
  <c r="L46" i="22"/>
  <c r="D50" i="22"/>
  <c r="E50" i="22" s="1"/>
  <c r="G53" i="22"/>
  <c r="H53" i="22" s="1"/>
  <c r="H80" i="22" s="1"/>
  <c r="L54" i="22"/>
  <c r="L53" i="22" s="1"/>
  <c r="L55" i="22"/>
  <c r="D57" i="22"/>
  <c r="E57" i="22" s="1"/>
  <c r="L78" i="22"/>
  <c r="F6" i="22"/>
  <c r="K28" i="22"/>
  <c r="K32" i="22"/>
  <c r="K29" i="22" s="1"/>
  <c r="L35" i="22"/>
  <c r="L47" i="22"/>
  <c r="L76" i="22"/>
  <c r="L79" i="22"/>
  <c r="D37" i="22"/>
  <c r="D29" i="22" s="1"/>
  <c r="K39" i="22"/>
  <c r="F45" i="22"/>
  <c r="F41" i="22" s="1"/>
  <c r="E51" i="22"/>
  <c r="E52" i="22"/>
  <c r="E71" i="22"/>
  <c r="F74" i="22"/>
  <c r="E25" i="20"/>
  <c r="D25" i="20"/>
  <c r="C25" i="20"/>
  <c r="E21" i="20"/>
  <c r="D21" i="20"/>
  <c r="C21" i="20"/>
  <c r="E17" i="20"/>
  <c r="D17" i="20"/>
  <c r="C17" i="20"/>
  <c r="D80" i="22" l="1"/>
  <c r="I80" i="22"/>
  <c r="K80" i="22"/>
  <c r="E80" i="22"/>
  <c r="L29" i="22"/>
  <c r="L41" i="22"/>
  <c r="G80" i="22"/>
  <c r="F80" i="22"/>
  <c r="D44" i="19"/>
  <c r="R43" i="19"/>
  <c r="S43" i="19"/>
  <c r="K43" i="19"/>
  <c r="L43" i="19" s="1"/>
  <c r="R42" i="19"/>
  <c r="T42" i="19" s="1"/>
  <c r="C42" i="19"/>
  <c r="E42" i="19" s="1"/>
  <c r="R41" i="19"/>
  <c r="T41" i="19"/>
  <c r="K41" i="19"/>
  <c r="Y41" i="19" s="1"/>
  <c r="AA41" i="19" s="1"/>
  <c r="R40" i="19"/>
  <c r="S40" i="19" s="1"/>
  <c r="C40" i="19"/>
  <c r="R39" i="19"/>
  <c r="T39" i="19" s="1"/>
  <c r="R38" i="19"/>
  <c r="S38" i="19" s="1"/>
  <c r="AA37" i="19"/>
  <c r="S36" i="19"/>
  <c r="R36" i="19"/>
  <c r="T36" i="19" s="1"/>
  <c r="K36" i="19"/>
  <c r="Y36" i="19" s="1"/>
  <c r="R35" i="19"/>
  <c r="T35" i="19" s="1"/>
  <c r="C35" i="19"/>
  <c r="F35" i="19" s="1"/>
  <c r="X34" i="19"/>
  <c r="Q34" i="19"/>
  <c r="J34" i="19"/>
  <c r="T33" i="19"/>
  <c r="R33" i="19"/>
  <c r="S33" i="19"/>
  <c r="M33" i="19"/>
  <c r="K33" i="19"/>
  <c r="Y33" i="19" s="1"/>
  <c r="AA33" i="19" s="1"/>
  <c r="C33" i="19"/>
  <c r="E33" i="19" s="1"/>
  <c r="T32" i="19"/>
  <c r="S32" i="19"/>
  <c r="M32" i="19"/>
  <c r="Z31" i="19"/>
  <c r="T31" i="19"/>
  <c r="R31" i="19"/>
  <c r="S31" i="19"/>
  <c r="M31" i="19"/>
  <c r="K31" i="19"/>
  <c r="Y31" i="19" s="1"/>
  <c r="AA31" i="19" s="1"/>
  <c r="C31" i="19"/>
  <c r="E31" i="19" s="1"/>
  <c r="AA30" i="19"/>
  <c r="C30" i="19"/>
  <c r="R29" i="19"/>
  <c r="S29" i="19"/>
  <c r="K29" i="19"/>
  <c r="Y29" i="19" s="1"/>
  <c r="Z29" i="19" s="1"/>
  <c r="R28" i="19"/>
  <c r="T28" i="19" s="1"/>
  <c r="S28" i="19"/>
  <c r="F28" i="19"/>
  <c r="C28" i="19"/>
  <c r="E28" i="19" s="1"/>
  <c r="R27" i="19"/>
  <c r="S27" i="19" s="1"/>
  <c r="T27" i="19"/>
  <c r="R26" i="19"/>
  <c r="T26" i="19" s="1"/>
  <c r="C26" i="19"/>
  <c r="F26" i="19" s="1"/>
  <c r="X24" i="19"/>
  <c r="R25" i="19"/>
  <c r="S25" i="19" s="1"/>
  <c r="R23" i="19"/>
  <c r="S23" i="19" s="1"/>
  <c r="C23" i="19"/>
  <c r="E23" i="19" s="1"/>
  <c r="R22" i="19"/>
  <c r="T22" i="19" s="1"/>
  <c r="C22" i="19"/>
  <c r="F22" i="19" s="1"/>
  <c r="R21" i="19"/>
  <c r="S21" i="19"/>
  <c r="K21" i="19"/>
  <c r="Y21" i="19" s="1"/>
  <c r="L21" i="19"/>
  <c r="T20" i="19"/>
  <c r="R20" i="19"/>
  <c r="S20" i="19"/>
  <c r="K20" i="19"/>
  <c r="Y20" i="19" s="1"/>
  <c r="Z20" i="19" s="1"/>
  <c r="C20" i="19"/>
  <c r="R19" i="19"/>
  <c r="R18" i="19"/>
  <c r="R16" i="19" s="1"/>
  <c r="K18" i="19"/>
  <c r="M18" i="19" s="1"/>
  <c r="C18" i="19"/>
  <c r="F18" i="19" s="1"/>
  <c r="R17" i="19"/>
  <c r="K17" i="19" s="1"/>
  <c r="S17" i="19"/>
  <c r="S15" i="19"/>
  <c r="R15" i="19"/>
  <c r="T15" i="19"/>
  <c r="K15" i="19"/>
  <c r="Y15" i="19" s="1"/>
  <c r="Z15" i="19" s="1"/>
  <c r="E15" i="19"/>
  <c r="C15" i="19"/>
  <c r="F15" i="19" s="1"/>
  <c r="R14" i="19"/>
  <c r="T14" i="19" s="1"/>
  <c r="C14" i="19"/>
  <c r="F14" i="19" s="1"/>
  <c r="R13" i="19"/>
  <c r="K13" i="19"/>
  <c r="Y13" i="19" s="1"/>
  <c r="AA12" i="19"/>
  <c r="S12" i="19"/>
  <c r="R12" i="19"/>
  <c r="K12" i="19" s="1"/>
  <c r="Y12" i="19" s="1"/>
  <c r="Z12" i="19" s="1"/>
  <c r="R11" i="19"/>
  <c r="T11" i="19" s="1"/>
  <c r="C11" i="19"/>
  <c r="F11" i="19" s="1"/>
  <c r="R10" i="19"/>
  <c r="K10" i="19" s="1"/>
  <c r="Y10" i="19" s="1"/>
  <c r="C10" i="19"/>
  <c r="F10" i="19" s="1"/>
  <c r="R9" i="19"/>
  <c r="K9" i="19" s="1"/>
  <c r="S9" i="19"/>
  <c r="S8" i="19"/>
  <c r="R8" i="19"/>
  <c r="T8" i="19"/>
  <c r="K8" i="19"/>
  <c r="Y8" i="19" s="1"/>
  <c r="Z8" i="19" s="1"/>
  <c r="R7" i="19"/>
  <c r="S7" i="19" s="1"/>
  <c r="C7" i="19"/>
  <c r="T6" i="19"/>
  <c r="R6" i="19"/>
  <c r="S6" i="19" s="1"/>
  <c r="C6" i="19"/>
  <c r="E6" i="19" s="1"/>
  <c r="X5" i="19"/>
  <c r="Q5" i="19"/>
  <c r="Y17" i="19" l="1"/>
  <c r="L17" i="19"/>
  <c r="M9" i="19"/>
  <c r="Y9" i="19"/>
  <c r="F6" i="19"/>
  <c r="M8" i="19"/>
  <c r="L15" i="19"/>
  <c r="AA15" i="19"/>
  <c r="T18" i="19"/>
  <c r="K22" i="19"/>
  <c r="S22" i="19"/>
  <c r="K25" i="19"/>
  <c r="K14" i="19"/>
  <c r="K27" i="19"/>
  <c r="K28" i="19"/>
  <c r="F31" i="19"/>
  <c r="F33" i="19"/>
  <c r="K35" i="19"/>
  <c r="M36" i="19"/>
  <c r="F42" i="19"/>
  <c r="K6" i="19"/>
  <c r="L8" i="19"/>
  <c r="M15" i="19"/>
  <c r="K19" i="19"/>
  <c r="M20" i="19"/>
  <c r="K23" i="19"/>
  <c r="L23" i="19" s="1"/>
  <c r="K26" i="19"/>
  <c r="M26" i="19" s="1"/>
  <c r="L29" i="19"/>
  <c r="L31" i="19"/>
  <c r="L33" i="19"/>
  <c r="S35" i="19"/>
  <c r="T38" i="19"/>
  <c r="T40" i="19"/>
  <c r="Y43" i="19"/>
  <c r="AA43" i="19" s="1"/>
  <c r="L80" i="22"/>
  <c r="K16" i="19"/>
  <c r="M41" i="19"/>
  <c r="AA8" i="19"/>
  <c r="L10" i="19"/>
  <c r="F7" i="19"/>
  <c r="E7" i="19"/>
  <c r="J5" i="19"/>
  <c r="Y6" i="19"/>
  <c r="T7" i="19"/>
  <c r="C9" i="19"/>
  <c r="T9" i="19"/>
  <c r="AA10" i="19"/>
  <c r="Z10" i="19"/>
  <c r="F20" i="19"/>
  <c r="E20" i="19"/>
  <c r="X44" i="19"/>
  <c r="E40" i="19"/>
  <c r="F40" i="19"/>
  <c r="R5" i="19"/>
  <c r="S5" i="19" s="1"/>
  <c r="C8" i="19"/>
  <c r="Z9" i="19"/>
  <c r="E10" i="19"/>
  <c r="T10" i="19"/>
  <c r="K11" i="19"/>
  <c r="S11" i="19"/>
  <c r="S13" i="19"/>
  <c r="T13" i="19"/>
  <c r="AA20" i="19"/>
  <c r="AA29" i="19"/>
  <c r="Z33" i="19"/>
  <c r="J44" i="19"/>
  <c r="M10" i="19"/>
  <c r="L12" i="19"/>
  <c r="C12" i="19"/>
  <c r="E12" i="19" s="1"/>
  <c r="K7" i="19"/>
  <c r="Y7" i="19" s="1"/>
  <c r="AA7" i="19" s="1"/>
  <c r="L9" i="19"/>
  <c r="AA9" i="19"/>
  <c r="S10" i="19"/>
  <c r="E11" i="19"/>
  <c r="L13" i="19"/>
  <c r="C13" i="19"/>
  <c r="M13" i="19"/>
  <c r="Z13" i="19"/>
  <c r="Z17" i="19"/>
  <c r="Z21" i="19"/>
  <c r="Z36" i="19"/>
  <c r="AA13" i="19"/>
  <c r="M17" i="19"/>
  <c r="T17" i="19"/>
  <c r="AA17" i="19"/>
  <c r="L20" i="19"/>
  <c r="M21" i="19"/>
  <c r="T21" i="19"/>
  <c r="AA21" i="19"/>
  <c r="Y22" i="19"/>
  <c r="Z22" i="19" s="1"/>
  <c r="K24" i="19"/>
  <c r="R24" i="19"/>
  <c r="M25" i="19"/>
  <c r="T25" i="19"/>
  <c r="C27" i="19"/>
  <c r="M29" i="19"/>
  <c r="T29" i="19"/>
  <c r="C36" i="19"/>
  <c r="L36" i="19"/>
  <c r="AA36" i="19"/>
  <c r="C39" i="19"/>
  <c r="K39" i="19"/>
  <c r="Y39" i="19" s="1"/>
  <c r="AA39" i="19" s="1"/>
  <c r="S39" i="19"/>
  <c r="C41" i="19"/>
  <c r="M43" i="19"/>
  <c r="T43" i="19"/>
  <c r="Q44" i="19"/>
  <c r="Y18" i="19"/>
  <c r="Y16" i="19" s="1"/>
  <c r="Y23" i="19"/>
  <c r="Y26" i="19"/>
  <c r="Y35" i="19"/>
  <c r="Z35" i="19" s="1"/>
  <c r="L41" i="19"/>
  <c r="S41" i="19"/>
  <c r="Z41" i="19"/>
  <c r="R44" i="19"/>
  <c r="E14" i="19"/>
  <c r="L14" i="19"/>
  <c r="S14" i="19"/>
  <c r="J16" i="19"/>
  <c r="Q16" i="19"/>
  <c r="X16" i="19"/>
  <c r="C17" i="19"/>
  <c r="E18" i="19"/>
  <c r="L18" i="19"/>
  <c r="S18" i="19"/>
  <c r="C21" i="19"/>
  <c r="C19" i="19" s="1"/>
  <c r="E22" i="19"/>
  <c r="E26" i="19"/>
  <c r="L26" i="19"/>
  <c r="S26" i="19"/>
  <c r="C29" i="19"/>
  <c r="C32" i="19"/>
  <c r="L32" i="19"/>
  <c r="C34" i="19"/>
  <c r="K34" i="19"/>
  <c r="L34" i="19" s="1"/>
  <c r="R34" i="19"/>
  <c r="T34" i="19" s="1"/>
  <c r="E35" i="19"/>
  <c r="C38" i="19"/>
  <c r="K38" i="19"/>
  <c r="M38" i="19" s="1"/>
  <c r="K40" i="19"/>
  <c r="K42" i="19"/>
  <c r="S42" i="19"/>
  <c r="Z43" i="19"/>
  <c r="J19" i="19"/>
  <c r="Q19" i="19"/>
  <c r="X19" i="19"/>
  <c r="J24" i="19"/>
  <c r="Q24" i="19"/>
  <c r="C25" i="19"/>
  <c r="C43" i="19"/>
  <c r="Z18" i="19" l="1"/>
  <c r="M34" i="19"/>
  <c r="Y25" i="19"/>
  <c r="L25" i="19"/>
  <c r="Y28" i="19"/>
  <c r="M28" i="19"/>
  <c r="L28" i="19"/>
  <c r="M35" i="19"/>
  <c r="L35" i="19"/>
  <c r="Y27" i="19"/>
  <c r="L27" i="19"/>
  <c r="M27" i="19"/>
  <c r="M22" i="19"/>
  <c r="L22" i="19"/>
  <c r="S34" i="19"/>
  <c r="L6" i="19"/>
  <c r="M6" i="19"/>
  <c r="Y14" i="19"/>
  <c r="M14" i="19"/>
  <c r="F19" i="19"/>
  <c r="E19" i="19"/>
  <c r="F43" i="19"/>
  <c r="E43" i="19"/>
  <c r="E38" i="19"/>
  <c r="C44" i="19"/>
  <c r="F38" i="19"/>
  <c r="M16" i="19"/>
  <c r="L16" i="19"/>
  <c r="T19" i="19"/>
  <c r="S19" i="19"/>
  <c r="E17" i="19"/>
  <c r="C16" i="19"/>
  <c r="F17" i="19"/>
  <c r="L39" i="19"/>
  <c r="F39" i="19"/>
  <c r="E39" i="19"/>
  <c r="E13" i="19"/>
  <c r="F13" i="19"/>
  <c r="T5" i="19"/>
  <c r="M19" i="19"/>
  <c r="L19" i="19"/>
  <c r="L40" i="19"/>
  <c r="Y40" i="19"/>
  <c r="E32" i="19"/>
  <c r="AA16" i="19"/>
  <c r="Z16" i="19"/>
  <c r="AA35" i="19"/>
  <c r="Y34" i="19"/>
  <c r="M40" i="19"/>
  <c r="AA22" i="19"/>
  <c r="M11" i="19"/>
  <c r="Y11" i="19"/>
  <c r="L11" i="19"/>
  <c r="F8" i="19"/>
  <c r="E8" i="19"/>
  <c r="Z7" i="19"/>
  <c r="E34" i="19"/>
  <c r="F34" i="19"/>
  <c r="E21" i="19"/>
  <c r="F21" i="19"/>
  <c r="AA23" i="19"/>
  <c r="Z23" i="19"/>
  <c r="AA6" i="19"/>
  <c r="Z6" i="19"/>
  <c r="F25" i="19"/>
  <c r="E25" i="19"/>
  <c r="C24" i="19"/>
  <c r="L42" i="19"/>
  <c r="Y42" i="19"/>
  <c r="M42" i="19"/>
  <c r="F41" i="19"/>
  <c r="E41" i="19"/>
  <c r="F36" i="19"/>
  <c r="E36" i="19"/>
  <c r="AA18" i="19"/>
  <c r="C5" i="19"/>
  <c r="F9" i="19"/>
  <c r="E9" i="19"/>
  <c r="T24" i="19"/>
  <c r="S24" i="19"/>
  <c r="M24" i="19"/>
  <c r="L24" i="19"/>
  <c r="K44" i="19"/>
  <c r="L38" i="19"/>
  <c r="Y38" i="19"/>
  <c r="E29" i="19"/>
  <c r="F29" i="19"/>
  <c r="T16" i="19"/>
  <c r="S16" i="19"/>
  <c r="AA26" i="19"/>
  <c r="Z26" i="19"/>
  <c r="F27" i="19"/>
  <c r="E27" i="19"/>
  <c r="Z39" i="19"/>
  <c r="M39" i="19"/>
  <c r="Y19" i="19"/>
  <c r="Z19" i="19" s="1"/>
  <c r="M7" i="19"/>
  <c r="L7" i="19"/>
  <c r="K5" i="19"/>
  <c r="M5" i="19" s="1"/>
  <c r="AA19" i="19" l="1"/>
  <c r="L5" i="19"/>
  <c r="Z25" i="19"/>
  <c r="Y24" i="19"/>
  <c r="AA25" i="19"/>
  <c r="AA14" i="19"/>
  <c r="Z14" i="19"/>
  <c r="Z27" i="19"/>
  <c r="AA27" i="19"/>
  <c r="AA28" i="19"/>
  <c r="Z28" i="19"/>
  <c r="AA11" i="19"/>
  <c r="Z11" i="19"/>
  <c r="F16" i="19"/>
  <c r="E16" i="19"/>
  <c r="F5" i="19"/>
  <c r="E5" i="19"/>
  <c r="Y5" i="19"/>
  <c r="Z34" i="19"/>
  <c r="AA34" i="19"/>
  <c r="AA40" i="19"/>
  <c r="Z40" i="19"/>
  <c r="Y44" i="19"/>
  <c r="AA38" i="19"/>
  <c r="Z38" i="19"/>
  <c r="AA42" i="19"/>
  <c r="Z42" i="19"/>
  <c r="F24" i="19"/>
  <c r="E24" i="19"/>
  <c r="AA24" i="19" l="1"/>
  <c r="Z24" i="19"/>
  <c r="Z5" i="19"/>
  <c r="AA5" i="19"/>
  <c r="Q22" i="4" l="1"/>
  <c r="Q21" i="4"/>
  <c r="H22" i="4"/>
  <c r="H21" i="4"/>
  <c r="H6" i="4"/>
  <c r="D22" i="4"/>
  <c r="D21" i="4"/>
  <c r="H8" i="4"/>
  <c r="H13" i="4"/>
  <c r="H18" i="4"/>
  <c r="Q18" i="4"/>
  <c r="Q13" i="4"/>
  <c r="Q8" i="4"/>
  <c r="D8" i="4"/>
  <c r="D13" i="4"/>
  <c r="D18" i="4"/>
  <c r="H24" i="4" l="1"/>
  <c r="H23" i="4"/>
  <c r="Q24" i="4"/>
  <c r="Q23" i="4"/>
  <c r="N417" i="18"/>
  <c r="K417" i="18"/>
  <c r="H417" i="18"/>
  <c r="E417" i="18"/>
  <c r="N413" i="18"/>
  <c r="K413" i="18"/>
  <c r="H413" i="18"/>
  <c r="E413" i="18"/>
  <c r="N405" i="18"/>
  <c r="N418" i="18" s="1"/>
  <c r="K405" i="18"/>
  <c r="K418" i="18" s="1"/>
  <c r="H405" i="18"/>
  <c r="H418" i="18" s="1"/>
  <c r="E405" i="18"/>
  <c r="E418" i="18" s="1"/>
  <c r="N398" i="18"/>
  <c r="K398" i="18"/>
  <c r="H398" i="18"/>
  <c r="E398" i="18"/>
  <c r="N394" i="18"/>
  <c r="K394" i="18"/>
  <c r="H394" i="18"/>
  <c r="E394" i="18"/>
  <c r="N385" i="18"/>
  <c r="K385" i="18"/>
  <c r="H385" i="18"/>
  <c r="E385" i="18"/>
  <c r="N376" i="18"/>
  <c r="K376" i="18"/>
  <c r="H376" i="18"/>
  <c r="E376" i="18"/>
  <c r="N372" i="18"/>
  <c r="K372" i="18"/>
  <c r="H372" i="18"/>
  <c r="E372" i="18"/>
  <c r="N363" i="18"/>
  <c r="N377" i="18" s="1"/>
  <c r="K363" i="18"/>
  <c r="K377" i="18" s="1"/>
  <c r="H363" i="18"/>
  <c r="H377" i="18" s="1"/>
  <c r="E363" i="18"/>
  <c r="E377" i="18" s="1"/>
  <c r="N356" i="18"/>
  <c r="K356" i="18"/>
  <c r="H356" i="18"/>
  <c r="E356" i="18"/>
  <c r="N352" i="18"/>
  <c r="K352" i="18"/>
  <c r="H352" i="18"/>
  <c r="E352" i="18"/>
  <c r="N344" i="18"/>
  <c r="N357" i="18" s="1"/>
  <c r="K344" i="18"/>
  <c r="K357" i="18" s="1"/>
  <c r="H344" i="18"/>
  <c r="H357" i="18" s="1"/>
  <c r="E344" i="18"/>
  <c r="E357" i="18" s="1"/>
  <c r="N337" i="18"/>
  <c r="K337" i="18"/>
  <c r="H337" i="18"/>
  <c r="E337" i="18"/>
  <c r="N333" i="18"/>
  <c r="K333" i="18"/>
  <c r="H333" i="18"/>
  <c r="E333" i="18"/>
  <c r="N324" i="18"/>
  <c r="K324" i="18"/>
  <c r="H324" i="18"/>
  <c r="E324" i="18"/>
  <c r="N315" i="18"/>
  <c r="K315" i="18"/>
  <c r="H315" i="18"/>
  <c r="E315" i="18"/>
  <c r="N311" i="18"/>
  <c r="K311" i="18"/>
  <c r="H311" i="18"/>
  <c r="E311" i="18"/>
  <c r="N302" i="18"/>
  <c r="K302" i="18"/>
  <c r="H302" i="18"/>
  <c r="E302" i="18"/>
  <c r="N294" i="18"/>
  <c r="K294" i="18"/>
  <c r="H294" i="18"/>
  <c r="E294" i="18"/>
  <c r="N290" i="18"/>
  <c r="K290" i="18"/>
  <c r="H290" i="18"/>
  <c r="E290" i="18"/>
  <c r="N282" i="18"/>
  <c r="K282" i="18"/>
  <c r="H282" i="18"/>
  <c r="E282" i="18"/>
  <c r="N273" i="18"/>
  <c r="K273" i="18"/>
  <c r="H273" i="18"/>
  <c r="E273" i="18"/>
  <c r="N269" i="18"/>
  <c r="K269" i="18"/>
  <c r="H269" i="18"/>
  <c r="E269" i="18"/>
  <c r="N261" i="18"/>
  <c r="K261" i="18"/>
  <c r="H261" i="18"/>
  <c r="E261" i="18"/>
  <c r="N253" i="18"/>
  <c r="K253" i="18"/>
  <c r="H253" i="18"/>
  <c r="E253" i="18"/>
  <c r="N249" i="18"/>
  <c r="K249" i="18"/>
  <c r="H249" i="18"/>
  <c r="E249" i="18"/>
  <c r="N240" i="18"/>
  <c r="K240" i="18"/>
  <c r="H240" i="18"/>
  <c r="E240" i="18"/>
  <c r="N233" i="18"/>
  <c r="K233" i="18"/>
  <c r="H233" i="18"/>
  <c r="E233" i="18"/>
  <c r="N229" i="18"/>
  <c r="K229" i="18"/>
  <c r="H229" i="18"/>
  <c r="E229" i="18"/>
  <c r="N220" i="18"/>
  <c r="K220" i="18"/>
  <c r="H220" i="18"/>
  <c r="E220" i="18"/>
  <c r="N211" i="18"/>
  <c r="K211" i="18"/>
  <c r="H211" i="18"/>
  <c r="E211" i="18"/>
  <c r="N207" i="18"/>
  <c r="K207" i="18"/>
  <c r="H207" i="18"/>
  <c r="E207" i="18"/>
  <c r="N199" i="18"/>
  <c r="N212" i="18" s="1"/>
  <c r="K199" i="18"/>
  <c r="K212" i="18" s="1"/>
  <c r="H199" i="18"/>
  <c r="H212" i="18" s="1"/>
  <c r="E199" i="18"/>
  <c r="E212" i="18" s="1"/>
  <c r="N192" i="18"/>
  <c r="K192" i="18"/>
  <c r="H192" i="18"/>
  <c r="E192" i="18"/>
  <c r="N188" i="18"/>
  <c r="K188" i="18"/>
  <c r="H188" i="18"/>
  <c r="E188" i="18"/>
  <c r="N179" i="18"/>
  <c r="K179" i="18"/>
  <c r="H179" i="18"/>
  <c r="E179" i="18"/>
  <c r="N170" i="18"/>
  <c r="K170" i="18"/>
  <c r="H170" i="18"/>
  <c r="E170" i="18"/>
  <c r="N166" i="18"/>
  <c r="K166" i="18"/>
  <c r="H166" i="18"/>
  <c r="E166" i="18"/>
  <c r="N157" i="18"/>
  <c r="N171" i="18" s="1"/>
  <c r="K157" i="18"/>
  <c r="K171" i="18" s="1"/>
  <c r="H157" i="18"/>
  <c r="H171" i="18" s="1"/>
  <c r="E157" i="18"/>
  <c r="E171" i="18" s="1"/>
  <c r="N149" i="18"/>
  <c r="K149" i="18"/>
  <c r="H149" i="18"/>
  <c r="E149" i="18"/>
  <c r="N145" i="18"/>
  <c r="K145" i="18"/>
  <c r="H145" i="18"/>
  <c r="E145" i="18"/>
  <c r="N137" i="18"/>
  <c r="N150" i="18" s="1"/>
  <c r="K137" i="18"/>
  <c r="K150" i="18" s="1"/>
  <c r="H137" i="18"/>
  <c r="H150" i="18" s="1"/>
  <c r="E137" i="18"/>
  <c r="E150" i="18" s="1"/>
  <c r="N130" i="18"/>
  <c r="K130" i="18"/>
  <c r="H130" i="18"/>
  <c r="E130" i="18"/>
  <c r="N126" i="18"/>
  <c r="K126" i="18"/>
  <c r="H126" i="18"/>
  <c r="E126" i="18"/>
  <c r="N117" i="18"/>
  <c r="K117" i="18"/>
  <c r="H117" i="18"/>
  <c r="E117" i="18"/>
  <c r="N108" i="18"/>
  <c r="K108" i="18"/>
  <c r="H108" i="18"/>
  <c r="E108" i="18"/>
  <c r="N104" i="18"/>
  <c r="K104" i="18"/>
  <c r="H104" i="18"/>
  <c r="E104" i="18"/>
  <c r="N96" i="18"/>
  <c r="K96" i="18"/>
  <c r="H96" i="18"/>
  <c r="E96" i="18"/>
  <c r="N88" i="18"/>
  <c r="K88" i="18"/>
  <c r="H88" i="18"/>
  <c r="E88" i="18"/>
  <c r="N84" i="18"/>
  <c r="K84" i="18"/>
  <c r="H84" i="18"/>
  <c r="E84" i="18"/>
  <c r="N75" i="18"/>
  <c r="K75" i="18"/>
  <c r="H75" i="18"/>
  <c r="E75" i="18"/>
  <c r="N66" i="18"/>
  <c r="K66" i="18"/>
  <c r="H66" i="18"/>
  <c r="E66" i="18"/>
  <c r="N62" i="18"/>
  <c r="K62" i="18"/>
  <c r="H62" i="18"/>
  <c r="E62" i="18"/>
  <c r="N54" i="18"/>
  <c r="K54" i="18"/>
  <c r="H54" i="18"/>
  <c r="E54" i="18"/>
  <c r="N46" i="18"/>
  <c r="K46" i="18"/>
  <c r="H46" i="18"/>
  <c r="E46" i="18"/>
  <c r="N42" i="18"/>
  <c r="K42" i="18"/>
  <c r="H42" i="18"/>
  <c r="E42" i="18"/>
  <c r="N34" i="18"/>
  <c r="K34" i="18"/>
  <c r="H34" i="18"/>
  <c r="E34" i="18"/>
  <c r="N27" i="18"/>
  <c r="K27" i="18"/>
  <c r="H27" i="18"/>
  <c r="E27" i="18"/>
  <c r="N23" i="18"/>
  <c r="K23" i="18"/>
  <c r="H23" i="18"/>
  <c r="E23" i="18"/>
  <c r="N14" i="18"/>
  <c r="K14" i="18"/>
  <c r="H14" i="18"/>
  <c r="E14" i="18"/>
  <c r="E28" i="18" l="1"/>
  <c r="E47" i="18"/>
  <c r="E67" i="18"/>
  <c r="E89" i="18"/>
  <c r="E109" i="18"/>
  <c r="E131" i="18"/>
  <c r="E193" i="18"/>
  <c r="E234" i="18"/>
  <c r="E254" i="18"/>
  <c r="E274" i="18"/>
  <c r="E295" i="18"/>
  <c r="E316" i="18"/>
  <c r="E338" i="18"/>
  <c r="E399" i="18"/>
  <c r="H28" i="18"/>
  <c r="H47" i="18"/>
  <c r="H67" i="18"/>
  <c r="H89" i="18"/>
  <c r="H109" i="18"/>
  <c r="H131" i="18"/>
  <c r="H193" i="18"/>
  <c r="H234" i="18"/>
  <c r="H254" i="18"/>
  <c r="H274" i="18"/>
  <c r="H295" i="18"/>
  <c r="H316" i="18"/>
  <c r="H338" i="18"/>
  <c r="H399" i="18"/>
  <c r="K28" i="18"/>
  <c r="K47" i="18"/>
  <c r="K67" i="18"/>
  <c r="K89" i="18"/>
  <c r="K109" i="18"/>
  <c r="K131" i="18"/>
  <c r="K193" i="18"/>
  <c r="K234" i="18"/>
  <c r="K254" i="18"/>
  <c r="K274" i="18"/>
  <c r="K295" i="18"/>
  <c r="K316" i="18"/>
  <c r="K338" i="18"/>
  <c r="K399" i="18"/>
  <c r="N28" i="18"/>
  <c r="N47" i="18"/>
  <c r="N67" i="18"/>
  <c r="N89" i="18"/>
  <c r="N109" i="18"/>
  <c r="N131" i="18"/>
  <c r="N193" i="18"/>
  <c r="N234" i="18"/>
  <c r="N254" i="18"/>
  <c r="N274" i="18"/>
  <c r="N295" i="18"/>
  <c r="N316" i="18"/>
  <c r="N338" i="18"/>
  <c r="N399" i="18"/>
  <c r="O51" i="6"/>
  <c r="O28" i="6"/>
  <c r="L44" i="6" l="1"/>
  <c r="M44" i="6"/>
  <c r="N44" i="6"/>
  <c r="L45" i="6"/>
  <c r="M45" i="6"/>
  <c r="N45" i="6"/>
  <c r="L46" i="6"/>
  <c r="M46" i="6"/>
  <c r="N46" i="6"/>
  <c r="J44" i="6"/>
  <c r="J45" i="6"/>
  <c r="J46" i="6"/>
  <c r="H44" i="6"/>
  <c r="H45" i="6"/>
  <c r="F44" i="6"/>
  <c r="F45" i="6"/>
  <c r="D44" i="6"/>
  <c r="D45" i="6"/>
  <c r="D46" i="6"/>
  <c r="D55" i="6"/>
  <c r="F55" i="6"/>
  <c r="H55" i="6"/>
  <c r="J55" i="6"/>
  <c r="D56" i="6"/>
  <c r="F56" i="6"/>
  <c r="H56" i="6"/>
  <c r="J56" i="6"/>
  <c r="D57" i="6"/>
  <c r="F57" i="6"/>
  <c r="H57" i="6"/>
  <c r="J57" i="6"/>
  <c r="D58" i="6"/>
  <c r="F58" i="6"/>
  <c r="H58" i="6"/>
  <c r="J58" i="6"/>
  <c r="D59" i="6"/>
  <c r="F59" i="6"/>
  <c r="H59" i="6"/>
  <c r="J59" i="6"/>
  <c r="D60" i="6"/>
  <c r="F60" i="6"/>
  <c r="H60" i="6"/>
  <c r="J60" i="6"/>
  <c r="D61" i="6"/>
  <c r="F61" i="6"/>
  <c r="H61" i="6"/>
  <c r="J61" i="6"/>
  <c r="D62" i="6"/>
  <c r="F62" i="6"/>
  <c r="H62" i="6"/>
  <c r="J62" i="6"/>
  <c r="D63" i="6"/>
  <c r="F63" i="6"/>
  <c r="H63" i="6"/>
  <c r="J63" i="6"/>
  <c r="D64" i="6"/>
  <c r="F64" i="6"/>
  <c r="H64" i="6"/>
  <c r="J64" i="6"/>
  <c r="D32" i="6"/>
  <c r="F32" i="6"/>
  <c r="H32" i="6"/>
  <c r="J32" i="6"/>
  <c r="D33" i="6"/>
  <c r="F33" i="6"/>
  <c r="H33" i="6"/>
  <c r="J33" i="6"/>
  <c r="D34" i="6"/>
  <c r="F34" i="6"/>
  <c r="H34" i="6"/>
  <c r="J34" i="6"/>
  <c r="D35" i="6"/>
  <c r="F35" i="6"/>
  <c r="H35" i="6"/>
  <c r="J35" i="6"/>
  <c r="D36" i="6"/>
  <c r="F36" i="6"/>
  <c r="H36" i="6"/>
  <c r="J36" i="6"/>
  <c r="D37" i="6"/>
  <c r="F37" i="6"/>
  <c r="H37" i="6"/>
  <c r="J37" i="6"/>
  <c r="D38" i="6"/>
  <c r="F38" i="6"/>
  <c r="H38" i="6"/>
  <c r="J38" i="6"/>
  <c r="D39" i="6"/>
  <c r="F39" i="6"/>
  <c r="H39" i="6"/>
  <c r="J39" i="6"/>
  <c r="D40" i="6"/>
  <c r="F40" i="6"/>
  <c r="H40" i="6"/>
  <c r="J40" i="6"/>
  <c r="D9" i="6"/>
  <c r="F9" i="6"/>
  <c r="H9" i="6"/>
  <c r="J9" i="6"/>
  <c r="D10" i="6"/>
  <c r="F10" i="6"/>
  <c r="H10" i="6"/>
  <c r="J10" i="6"/>
  <c r="D11" i="6"/>
  <c r="F11" i="6"/>
  <c r="H11" i="6"/>
  <c r="J11" i="6"/>
  <c r="D12" i="6"/>
  <c r="F12" i="6"/>
  <c r="H12" i="6"/>
  <c r="J12" i="6"/>
  <c r="D13" i="6"/>
  <c r="F13" i="6"/>
  <c r="H13" i="6"/>
  <c r="J13" i="6"/>
  <c r="D14" i="6"/>
  <c r="F14" i="6"/>
  <c r="H14" i="6"/>
  <c r="J14" i="6"/>
  <c r="D15" i="6"/>
  <c r="F15" i="6"/>
  <c r="H15" i="6"/>
  <c r="J15" i="6"/>
  <c r="D16" i="6"/>
  <c r="F16" i="6"/>
  <c r="H16" i="6"/>
  <c r="J16" i="6"/>
  <c r="D17" i="6"/>
  <c r="F17" i="6"/>
  <c r="H17" i="6"/>
  <c r="J17" i="6"/>
  <c r="D18" i="6"/>
  <c r="F18" i="6"/>
  <c r="H18" i="6"/>
  <c r="J18" i="6"/>
  <c r="D19" i="6"/>
  <c r="F19" i="6"/>
  <c r="H19" i="6"/>
  <c r="J19" i="6"/>
  <c r="D20" i="6"/>
  <c r="F20" i="6"/>
  <c r="H20" i="6"/>
  <c r="J20" i="6"/>
  <c r="D21" i="6"/>
  <c r="F21" i="6"/>
  <c r="H21" i="6"/>
  <c r="J21" i="6"/>
  <c r="D22" i="6"/>
  <c r="F22" i="6"/>
  <c r="H22" i="6"/>
  <c r="J22" i="6"/>
  <c r="L9" i="6"/>
  <c r="M9" i="6"/>
  <c r="N9" i="6"/>
  <c r="L10" i="6"/>
  <c r="M10" i="6"/>
  <c r="N10" i="6"/>
  <c r="L11" i="6"/>
  <c r="M11" i="6"/>
  <c r="N11" i="6"/>
  <c r="L12" i="6"/>
  <c r="M12" i="6"/>
  <c r="N12" i="6"/>
  <c r="L13" i="6"/>
  <c r="M13" i="6"/>
  <c r="N13" i="6"/>
  <c r="L14" i="6"/>
  <c r="M14" i="6"/>
  <c r="N14" i="6"/>
  <c r="L15" i="6"/>
  <c r="M15" i="6"/>
  <c r="N15" i="6"/>
  <c r="L16" i="6"/>
  <c r="M16" i="6"/>
  <c r="N16" i="6"/>
  <c r="L17" i="6"/>
  <c r="M17" i="6"/>
  <c r="N17" i="6"/>
  <c r="L18" i="6"/>
  <c r="M18" i="6"/>
  <c r="N18" i="6"/>
  <c r="L19" i="6"/>
  <c r="M19" i="6"/>
  <c r="N19" i="6"/>
  <c r="L20" i="6"/>
  <c r="M20" i="6"/>
  <c r="N20" i="6"/>
  <c r="L21" i="6"/>
  <c r="M21" i="6"/>
  <c r="N21" i="6"/>
  <c r="L22" i="6"/>
  <c r="M22" i="6"/>
  <c r="N22" i="6"/>
  <c r="L32" i="6"/>
  <c r="M32" i="6"/>
  <c r="N32" i="6"/>
  <c r="L33" i="6"/>
  <c r="M33" i="6"/>
  <c r="N33" i="6"/>
  <c r="L34" i="6"/>
  <c r="M34" i="6"/>
  <c r="N34" i="6"/>
  <c r="L35" i="6"/>
  <c r="M35" i="6"/>
  <c r="N35" i="6"/>
  <c r="L36" i="6"/>
  <c r="M36" i="6"/>
  <c r="N36" i="6"/>
  <c r="L37" i="6"/>
  <c r="M37" i="6"/>
  <c r="N37" i="6"/>
  <c r="L38" i="6"/>
  <c r="M38" i="6"/>
  <c r="N38" i="6"/>
  <c r="L39" i="6"/>
  <c r="M39" i="6"/>
  <c r="N39" i="6"/>
  <c r="L40" i="6"/>
  <c r="M40" i="6"/>
  <c r="N40" i="6"/>
  <c r="N55" i="6"/>
  <c r="N56" i="6"/>
  <c r="N57" i="6"/>
  <c r="N58" i="6"/>
  <c r="N59" i="6"/>
  <c r="N60" i="6"/>
  <c r="N61" i="6"/>
  <c r="N62" i="6"/>
  <c r="N63" i="6"/>
  <c r="N64" i="6"/>
  <c r="M55" i="6"/>
  <c r="M56" i="6"/>
  <c r="M57" i="6"/>
  <c r="M58" i="6"/>
  <c r="M59" i="6"/>
  <c r="M60" i="6"/>
  <c r="M61" i="6"/>
  <c r="M62" i="6"/>
  <c r="M63" i="6"/>
  <c r="M64" i="6"/>
  <c r="M65" i="6"/>
  <c r="M66" i="6"/>
  <c r="L55" i="6"/>
  <c r="O55" i="6" s="1"/>
  <c r="L56" i="6"/>
  <c r="L57" i="6"/>
  <c r="L58" i="6"/>
  <c r="L59" i="6"/>
  <c r="O59" i="6" s="1"/>
  <c r="L60" i="6"/>
  <c r="L61" i="6"/>
  <c r="L62" i="6"/>
  <c r="L63" i="6"/>
  <c r="O63" i="6" s="1"/>
  <c r="L64" i="6"/>
  <c r="L65" i="6"/>
  <c r="L66" i="6"/>
  <c r="L67" i="6"/>
  <c r="L68" i="6"/>
  <c r="L69" i="6"/>
  <c r="N73" i="6"/>
  <c r="M73" i="6"/>
  <c r="L73" i="6"/>
  <c r="N72" i="6"/>
  <c r="M72" i="6"/>
  <c r="L72" i="6"/>
  <c r="J72" i="6"/>
  <c r="H72" i="6"/>
  <c r="F72" i="6"/>
  <c r="D72" i="6"/>
  <c r="N71" i="6"/>
  <c r="M71" i="6"/>
  <c r="L71" i="6"/>
  <c r="J71" i="6"/>
  <c r="H71" i="6"/>
  <c r="F71" i="6"/>
  <c r="D71" i="6"/>
  <c r="N70" i="6"/>
  <c r="M70" i="6"/>
  <c r="L70" i="6"/>
  <c r="J70" i="6"/>
  <c r="H70" i="6"/>
  <c r="F70" i="6"/>
  <c r="D70" i="6"/>
  <c r="N69" i="6"/>
  <c r="M69" i="6"/>
  <c r="J69" i="6"/>
  <c r="H69" i="6"/>
  <c r="F69" i="6"/>
  <c r="D69" i="6"/>
  <c r="N68" i="6"/>
  <c r="M68" i="6"/>
  <c r="J68" i="6"/>
  <c r="H68" i="6"/>
  <c r="F68" i="6"/>
  <c r="D68" i="6"/>
  <c r="N67" i="6"/>
  <c r="M67" i="6"/>
  <c r="J67" i="6"/>
  <c r="H67" i="6"/>
  <c r="F67" i="6"/>
  <c r="D67" i="6"/>
  <c r="N66" i="6"/>
  <c r="J66" i="6"/>
  <c r="H66" i="6"/>
  <c r="F66" i="6"/>
  <c r="D66" i="6"/>
  <c r="N65" i="6"/>
  <c r="J65" i="6"/>
  <c r="H65" i="6"/>
  <c r="F65" i="6"/>
  <c r="D65" i="6"/>
  <c r="N54" i="6"/>
  <c r="M54" i="6"/>
  <c r="L54" i="6"/>
  <c r="J54" i="6"/>
  <c r="H54" i="6"/>
  <c r="F54" i="6"/>
  <c r="D54" i="6"/>
  <c r="N53" i="6"/>
  <c r="M53" i="6"/>
  <c r="L53" i="6"/>
  <c r="J53" i="6"/>
  <c r="H53" i="6"/>
  <c r="F53" i="6"/>
  <c r="D53" i="6"/>
  <c r="N50" i="6"/>
  <c r="M50" i="6"/>
  <c r="L50" i="6"/>
  <c r="N49" i="6"/>
  <c r="M49" i="6"/>
  <c r="L49" i="6"/>
  <c r="J49" i="6"/>
  <c r="H49" i="6"/>
  <c r="F49" i="6"/>
  <c r="D49" i="6"/>
  <c r="N48" i="6"/>
  <c r="M48" i="6"/>
  <c r="L48" i="6"/>
  <c r="J48" i="6"/>
  <c r="H48" i="6"/>
  <c r="F48" i="6"/>
  <c r="D48" i="6"/>
  <c r="N47" i="6"/>
  <c r="M47" i="6"/>
  <c r="L47" i="6"/>
  <c r="J47" i="6"/>
  <c r="H47" i="6"/>
  <c r="F47" i="6"/>
  <c r="D47" i="6"/>
  <c r="H46" i="6"/>
  <c r="F46" i="6"/>
  <c r="N43" i="6"/>
  <c r="M43" i="6"/>
  <c r="L43" i="6"/>
  <c r="J43" i="6"/>
  <c r="H43" i="6"/>
  <c r="F43" i="6"/>
  <c r="D43" i="6"/>
  <c r="N42" i="6"/>
  <c r="M42" i="6"/>
  <c r="L42" i="6"/>
  <c r="J42" i="6"/>
  <c r="H42" i="6"/>
  <c r="F42" i="6"/>
  <c r="D42" i="6"/>
  <c r="N41" i="6"/>
  <c r="M41" i="6"/>
  <c r="L41" i="6"/>
  <c r="J41" i="6"/>
  <c r="H41" i="6"/>
  <c r="F41" i="6"/>
  <c r="D41" i="6"/>
  <c r="N31" i="6"/>
  <c r="M31" i="6"/>
  <c r="L31" i="6"/>
  <c r="J31" i="6"/>
  <c r="H31" i="6"/>
  <c r="F31" i="6"/>
  <c r="D31" i="6"/>
  <c r="N30" i="6"/>
  <c r="M30" i="6"/>
  <c r="L30" i="6"/>
  <c r="J30" i="6"/>
  <c r="H30" i="6"/>
  <c r="H50" i="6" s="1"/>
  <c r="F30" i="6"/>
  <c r="D30" i="6"/>
  <c r="N27" i="6"/>
  <c r="M27" i="6"/>
  <c r="L27" i="6"/>
  <c r="N26" i="6"/>
  <c r="M26" i="6"/>
  <c r="L26" i="6"/>
  <c r="J26" i="6"/>
  <c r="H26" i="6"/>
  <c r="F26" i="6"/>
  <c r="D26" i="6"/>
  <c r="N25" i="6"/>
  <c r="M25" i="6"/>
  <c r="L25" i="6"/>
  <c r="J25" i="6"/>
  <c r="H25" i="6"/>
  <c r="F25" i="6"/>
  <c r="D25" i="6"/>
  <c r="N24" i="6"/>
  <c r="M24" i="6"/>
  <c r="L24" i="6"/>
  <c r="J24" i="6"/>
  <c r="H24" i="6"/>
  <c r="F24" i="6"/>
  <c r="D24" i="6"/>
  <c r="N23" i="6"/>
  <c r="M23" i="6"/>
  <c r="L23" i="6"/>
  <c r="J23" i="6"/>
  <c r="H23" i="6"/>
  <c r="F23" i="6"/>
  <c r="D23" i="6"/>
  <c r="N8" i="6"/>
  <c r="M8" i="6"/>
  <c r="L8" i="6"/>
  <c r="J8" i="6"/>
  <c r="H8" i="6"/>
  <c r="F8" i="6"/>
  <c r="D8" i="6"/>
  <c r="N7" i="6"/>
  <c r="M7" i="6"/>
  <c r="L7" i="6"/>
  <c r="J7" i="6"/>
  <c r="H7" i="6"/>
  <c r="F7" i="6"/>
  <c r="F27" i="6" s="1"/>
  <c r="D7" i="6"/>
  <c r="O5" i="6"/>
  <c r="D50" i="6" l="1"/>
  <c r="D73" i="6"/>
  <c r="J73" i="6"/>
  <c r="O64" i="6"/>
  <c r="O60" i="6"/>
  <c r="F73" i="6"/>
  <c r="D27" i="6"/>
  <c r="H73" i="6"/>
  <c r="O67" i="6"/>
  <c r="J50" i="6"/>
  <c r="F50" i="6"/>
  <c r="O44" i="6"/>
  <c r="O46" i="6"/>
  <c r="H27" i="6"/>
  <c r="J27" i="6"/>
  <c r="O45" i="6"/>
  <c r="O69" i="6"/>
  <c r="O66" i="6"/>
  <c r="O62" i="6"/>
  <c r="O65" i="6"/>
  <c r="O61" i="6"/>
  <c r="O57" i="6"/>
  <c r="O71" i="6"/>
  <c r="O73" i="6"/>
  <c r="O38" i="6"/>
  <c r="O34" i="6"/>
  <c r="O50" i="6"/>
  <c r="O19" i="6"/>
  <c r="O15" i="6"/>
  <c r="O11" i="6"/>
  <c r="O21" i="6"/>
  <c r="O17" i="6"/>
  <c r="O13" i="6"/>
  <c r="O9" i="6"/>
  <c r="O22" i="6"/>
  <c r="O18" i="6"/>
  <c r="O14" i="6"/>
  <c r="O10" i="6"/>
  <c r="O20" i="6"/>
  <c r="O16" i="6"/>
  <c r="O12" i="6"/>
  <c r="O68" i="6"/>
  <c r="O42" i="6"/>
  <c r="O48" i="6"/>
  <c r="O54" i="6"/>
  <c r="O31" i="6"/>
  <c r="O58" i="6"/>
  <c r="O30" i="6"/>
  <c r="O43" i="6"/>
  <c r="O49" i="6"/>
  <c r="O70" i="6"/>
  <c r="O56" i="6"/>
  <c r="O8" i="6"/>
  <c r="O26" i="6"/>
  <c r="O41" i="6"/>
  <c r="O47" i="6"/>
  <c r="O53" i="6"/>
  <c r="O72" i="6"/>
  <c r="O39" i="6"/>
  <c r="O35" i="6"/>
  <c r="O40" i="6"/>
  <c r="O36" i="6"/>
  <c r="O32" i="6"/>
  <c r="O37" i="6"/>
  <c r="O33" i="6"/>
  <c r="O7" i="6"/>
  <c r="O25" i="6"/>
  <c r="O24" i="6"/>
  <c r="O23" i="6"/>
  <c r="O27" i="6"/>
</calcChain>
</file>

<file path=xl/sharedStrings.xml><?xml version="1.0" encoding="utf-8"?>
<sst xmlns="http://schemas.openxmlformats.org/spreadsheetml/2006/main" count="5378" uniqueCount="946">
  <si>
    <t>понедельник 1</t>
  </si>
  <si>
    <t>вторник 1</t>
  </si>
  <si>
    <t>среда 1</t>
  </si>
  <si>
    <t>четверг 1</t>
  </si>
  <si>
    <t>пятница 1</t>
  </si>
  <si>
    <t>понедельник 2</t>
  </si>
  <si>
    <t>вторник 2</t>
  </si>
  <si>
    <t>среда 2</t>
  </si>
  <si>
    <t>четверг 2</t>
  </si>
  <si>
    <t>пятница 2</t>
  </si>
  <si>
    <t>Сыр полутвердый, 15</t>
  </si>
  <si>
    <t>Запеканка из творога, 150</t>
  </si>
  <si>
    <t>Соус сметанный 30</t>
  </si>
  <si>
    <t>Картофельное пюре, 150</t>
  </si>
  <si>
    <t>Чай с сахаром и лимоном, 200/11</t>
  </si>
  <si>
    <t>Какао на молоке, 200/11</t>
  </si>
  <si>
    <t>Яблоко, 100</t>
  </si>
  <si>
    <t>Груша, 100</t>
  </si>
  <si>
    <t>Обед</t>
  </si>
  <si>
    <t>Салат из свежих огурцов, 60</t>
  </si>
  <si>
    <t>Салат из свежих помидоров и огурцов, 60</t>
  </si>
  <si>
    <t>Салат из морской капусты и моркови с яйцом, 60</t>
  </si>
  <si>
    <t>Каша гречневая рассыпчатая, 150</t>
  </si>
  <si>
    <t>Сок фруктовый, 200</t>
  </si>
  <si>
    <t>Полдник</t>
  </si>
  <si>
    <t>Булочка сдобная с творогом, 75</t>
  </si>
  <si>
    <t>Йогурт питьевой, 200</t>
  </si>
  <si>
    <t>понедельник 3</t>
  </si>
  <si>
    <t>вторник 3</t>
  </si>
  <si>
    <t>среда 3</t>
  </si>
  <si>
    <t>четверг 3</t>
  </si>
  <si>
    <t>пятница 3</t>
  </si>
  <si>
    <t>понедельник 4</t>
  </si>
  <si>
    <t>вторник 4</t>
  </si>
  <si>
    <t>среда 4</t>
  </si>
  <si>
    <t>четверг 4</t>
  </si>
  <si>
    <t>пятница 4</t>
  </si>
  <si>
    <t>Куриное филе в сырном соусе, 90</t>
  </si>
  <si>
    <t>Молоко сгущенное, 30</t>
  </si>
  <si>
    <t>Рыба, запеченная в сметанном соусе, 90</t>
  </si>
  <si>
    <t>Снежок, 200</t>
  </si>
  <si>
    <t>Варенец, 200</t>
  </si>
  <si>
    <t>Ацидофилин, 200</t>
  </si>
  <si>
    <t>Винегрет с сельдью, 60</t>
  </si>
  <si>
    <t>Салат из цветной капусты, помидоров и зелени, 60</t>
  </si>
  <si>
    <t>Салат из овощей с кукурузой, 60</t>
  </si>
  <si>
    <t>Чай с молоком, 200/11</t>
  </si>
  <si>
    <t>Салат из свеклы с зеленым горошком, 60</t>
  </si>
  <si>
    <t>Блинчики с молоком сгущенным, 100</t>
  </si>
  <si>
    <t>Блинчики с джемом, 100</t>
  </si>
  <si>
    <t>Киви, 100</t>
  </si>
  <si>
    <t>Виноград, 100</t>
  </si>
  <si>
    <t>Соус сметанно-томатный, 30</t>
  </si>
  <si>
    <t>Круассан с сыром, 75</t>
  </si>
  <si>
    <t>Масло сливочное, 10</t>
  </si>
  <si>
    <t>Булочка с изюмом</t>
  </si>
  <si>
    <t>Сардельки отварные, 90</t>
  </si>
  <si>
    <t>День:</t>
  </si>
  <si>
    <t>понедельник</t>
  </si>
  <si>
    <t>Неделя:</t>
  </si>
  <si>
    <t>№
рец.</t>
  </si>
  <si>
    <t>Прием пищи, наименование блюда</t>
  </si>
  <si>
    <t>Масса порции (г)</t>
  </si>
  <si>
    <t>Пищевые вещества (г)</t>
  </si>
  <si>
    <t>ЭЦ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</si>
  <si>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</si>
  <si>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</si>
  <si>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</si>
  <si>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</si>
  <si>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</si>
  <si>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</si>
  <si>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</si>
  <si>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</si>
  <si>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</si>
  <si>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</si>
  <si>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</si>
  <si>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</si>
  <si>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</si>
  <si>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 xml:space="preserve">Завтрак </t>
  </si>
  <si>
    <t>Масло сливочное</t>
  </si>
  <si>
    <t>Сыр полутвердый</t>
  </si>
  <si>
    <t>Яблоко</t>
  </si>
  <si>
    <t xml:space="preserve">Итого за Завтрак </t>
  </si>
  <si>
    <t>Каша гречневая рассыпчатая</t>
  </si>
  <si>
    <t>Компот из сухофруктов, 200/11</t>
  </si>
  <si>
    <t>Хлеб пшеничный, 20гр</t>
  </si>
  <si>
    <t>Итого за Обед</t>
  </si>
  <si>
    <t>Ряженка 2,5%, 200</t>
  </si>
  <si>
    <t>Итого за день</t>
  </si>
  <si>
    <t>вторник</t>
  </si>
  <si>
    <t>Груша</t>
  </si>
  <si>
    <t>Запеканка картофельная с субпродуктами, 240</t>
  </si>
  <si>
    <t>среда</t>
  </si>
  <si>
    <t>Котлета Морячок, 90</t>
  </si>
  <si>
    <t>Картофель отварной, 150</t>
  </si>
  <si>
    <t>Чай с шиповником, 200/11</t>
  </si>
  <si>
    <t>Компот из черной смородины, 200/11</t>
  </si>
  <si>
    <t>четверг</t>
  </si>
  <si>
    <t>Макароны отварные 150</t>
  </si>
  <si>
    <t>Напиток из шиповника, 200/11</t>
  </si>
  <si>
    <t>пятница</t>
  </si>
  <si>
    <t>Чай ягодный, 200/11</t>
  </si>
  <si>
    <t>Компот из кураги, 200/11</t>
  </si>
  <si>
    <t>Виноград</t>
  </si>
  <si>
    <t>Напиток витаминный, 200/11</t>
  </si>
  <si>
    <t>Компот из вишни, 200/11</t>
  </si>
  <si>
    <t xml:space="preserve">Масло сливочное, 5 </t>
  </si>
  <si>
    <t>Картофель запеченный по-деревенски, 150</t>
  </si>
  <si>
    <t>Салат витаминный /2 вариант/, 60</t>
  </si>
  <si>
    <t>Бутерброд с маслом сливочным и красной икрой</t>
  </si>
  <si>
    <t>Сельдь с картофелем, 60</t>
  </si>
  <si>
    <t>Винегрет с морской капустой, 60</t>
  </si>
  <si>
    <t>Пельмени рыбные, 240</t>
  </si>
  <si>
    <t>Плов с говядиной, 240</t>
  </si>
  <si>
    <t>Круассан с сыром</t>
  </si>
  <si>
    <t>Бефстроганов из куриного филе, 90</t>
  </si>
  <si>
    <t>Салат из свежих помидоров и перца сладкого, 60</t>
  </si>
  <si>
    <t>Среднее значение</t>
  </si>
  <si>
    <t xml:space="preserve">Выполнение СанПиН, % от суточной нормы </t>
  </si>
  <si>
    <t xml:space="preserve">100 % Норма СанПиН </t>
  </si>
  <si>
    <t xml:space="preserve">Возрастная группа </t>
  </si>
  <si>
    <t>7-11 лет</t>
  </si>
  <si>
    <t>Сезон</t>
  </si>
  <si>
    <t>Приложение №3</t>
  </si>
  <si>
    <t>Наименование дней недели, блюд</t>
  </si>
  <si>
    <t>Энергетическая ценность (ккал)</t>
  </si>
  <si>
    <t>Выполнение БЖУ</t>
  </si>
  <si>
    <t>Соотношение БЖУ</t>
  </si>
  <si>
    <t>ЭЦ</t>
  </si>
  <si>
    <t>Среднее</t>
  </si>
  <si>
    <t>Итого за Полдник</t>
  </si>
  <si>
    <t>Суточная потребность для райнов Крайнего Севера и приравненных к ним местностей (без учета тепловых потерь) для возрастной категории 7-11 лет в осенне-зимне-весенний период</t>
  </si>
  <si>
    <t>Белки, г</t>
  </si>
  <si>
    <t>Жиры, г</t>
  </si>
  <si>
    <t>Углеводы, г</t>
  </si>
  <si>
    <t>Энергетическая ценность, Ккал</t>
  </si>
  <si>
    <t>Соотношение доли макронутриентов в калорийности рациона исходя из требований профилактической медицины</t>
  </si>
  <si>
    <t>Белки, %</t>
  </si>
  <si>
    <t>Жиры,%</t>
  </si>
  <si>
    <t>Углеводы, %</t>
  </si>
  <si>
    <t>Энергетическая ценность,</t>
  </si>
  <si>
    <t>Показатели содержания  и соотношения пищевых веществ в рационе ЗАВТРАКОВ (оптимальное содержание 20-25% от суточного рациона)</t>
  </si>
  <si>
    <t>грамм</t>
  </si>
  <si>
    <t>%</t>
  </si>
  <si>
    <t>Ккал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</si>
  <si>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</si>
  <si>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</si>
  <si>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</si>
  <si>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</si>
  <si>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</si>
  <si>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</si>
  <si>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</si>
  <si>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</si>
  <si>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</si>
  <si>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</si>
  <si>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среднее</t>
  </si>
  <si>
    <t>Показатели содержания  и соотношения пищевых веществ в рационе ОБЕДОВ (оптимальное содержание 30-35% от суточного рациона)</t>
  </si>
  <si>
    <t>Показатели содержания  и соотношения пищевых веществ в рационе ПОЛДНИКОВ (оптимальное содержание 10-15% от суточного рациона)</t>
  </si>
  <si>
    <t>11 день</t>
  </si>
  <si>
    <t>12 день</t>
  </si>
  <si>
    <t>13 день</t>
  </si>
  <si>
    <t>14 день</t>
  </si>
  <si>
    <t>15 день</t>
  </si>
  <si>
    <t>16 день</t>
  </si>
  <si>
    <t>17 день</t>
  </si>
  <si>
    <t>18 день</t>
  </si>
  <si>
    <t>19 день</t>
  </si>
  <si>
    <t>20 день</t>
  </si>
  <si>
    <t>Яйцо вареное</t>
  </si>
  <si>
    <t>Хлеб ржано-пшеничный, 50гр</t>
  </si>
  <si>
    <t>Соус ягодный, 30</t>
  </si>
  <si>
    <t>Яйцо вареное, 40</t>
  </si>
  <si>
    <t>Булочка с изюмом, 50</t>
  </si>
  <si>
    <t>Бутерброд с маслом сливочным и красной икрой, 55</t>
  </si>
  <si>
    <t>Банан, 100</t>
  </si>
  <si>
    <t>Тип блюда</t>
  </si>
  <si>
    <t>Порционно масло</t>
  </si>
  <si>
    <t>Порционно сыр</t>
  </si>
  <si>
    <t>Блюда из яиц</t>
  </si>
  <si>
    <t>Основное блюдо</t>
  </si>
  <si>
    <t>Соус</t>
  </si>
  <si>
    <t>Гарнир</t>
  </si>
  <si>
    <t>Напиток</t>
  </si>
  <si>
    <t>Выпечка</t>
  </si>
  <si>
    <t>Хлеб</t>
  </si>
  <si>
    <t>Фрукт</t>
  </si>
  <si>
    <t>Холодная закуска, салат</t>
  </si>
  <si>
    <t>Первое блюдо</t>
  </si>
  <si>
    <t>Сладкое блюдо</t>
  </si>
  <si>
    <t>Каша жидкая молочная из овсяных хлопьев " Геркулес" с ягодами, 200/5/5/10</t>
  </si>
  <si>
    <t>Омлет натуральный, 50</t>
  </si>
  <si>
    <t xml:space="preserve">Хлопья кукурузные с молоком, 200 </t>
  </si>
  <si>
    <t xml:space="preserve">Биточки из курицы, 90 </t>
  </si>
  <si>
    <t>Каша вязкая молочная из смеси круп, 200/5/5</t>
  </si>
  <si>
    <t xml:space="preserve">Сырники из творога, 150 </t>
  </si>
  <si>
    <t>Котлета с говядиной и печенью, 90</t>
  </si>
  <si>
    <t>Каша вязкая молочная из рисовой крупы, 200/5/5</t>
  </si>
  <si>
    <t>Каша вязкая молочная из пшеничной крупы с ягодами, 200/5/5/10</t>
  </si>
  <si>
    <t>Пудинг из творога (запеченный), 150</t>
  </si>
  <si>
    <t>Биточки из курицы, 90</t>
  </si>
  <si>
    <t>Хлопья кукурузные с молоком</t>
  </si>
  <si>
    <t xml:space="preserve">Соус болоньезе, 90 </t>
  </si>
  <si>
    <t xml:space="preserve">Вареники с творогом отварные, 200 </t>
  </si>
  <si>
    <t>Плов с отварной птицей, 90/150</t>
  </si>
  <si>
    <t xml:space="preserve">Каша вязкая молочная из гречневой крупы, 200/5/5 </t>
  </si>
  <si>
    <t>Масло сливочное, 5</t>
  </si>
  <si>
    <t>Соус сметанный сладкий, 30</t>
  </si>
  <si>
    <t>Рагу овощное, 150</t>
  </si>
  <si>
    <t>Хлеб пшеничный, 40</t>
  </si>
  <si>
    <t>Апельсин, 150</t>
  </si>
  <si>
    <t>Салат картофельный с кальмаром, 60</t>
  </si>
  <si>
    <t>Суп из овощей со сметаной с курицей, 200/10/15</t>
  </si>
  <si>
    <t>Рассольник ленинградский (крупа перловая) с говядиной, 200/10</t>
  </si>
  <si>
    <t>Борщ с капустой и картофелем со сметаной с курицей, 200/10/15</t>
  </si>
  <si>
    <t>Суп крестьянский с рисом со сметаной с говядиной, 200/10/10</t>
  </si>
  <si>
    <t>Суп картофельный с мясными фрикадельками,  200/20</t>
  </si>
  <si>
    <t>Суп картофельный с бобовыми (горохом) с курицей, 200/15</t>
  </si>
  <si>
    <t>Суп картофельный с рыбными фрикадельками, 200/20</t>
  </si>
  <si>
    <t>Суп картофельный с макаронами с говядиной, 200/10</t>
  </si>
  <si>
    <t>Суп картофельный с бобовыми (фасолью) с говядиной, 200/10</t>
  </si>
  <si>
    <t>Щи зеленые с курицей, 200/10/15</t>
  </si>
  <si>
    <t>Винегрет с кальмаром, 60</t>
  </si>
  <si>
    <t>Борщ с фасолью и картофелем со сметаной, 200/10 с говядиной, 200/10/10</t>
  </si>
  <si>
    <t xml:space="preserve">Морс из брусники, 200/11 </t>
  </si>
  <si>
    <t>Морс из брусники, 200/11</t>
  </si>
  <si>
    <t>Бефстроганов из говядины, 90</t>
  </si>
  <si>
    <t xml:space="preserve">Пельмени мясные отварные, 240/5 </t>
  </si>
  <si>
    <t>Котлеты домашние, 90</t>
  </si>
  <si>
    <t>Бифштекс рубленый, 90</t>
  </si>
  <si>
    <t>Рагу из овощей с курицей, 240</t>
  </si>
  <si>
    <t xml:space="preserve">Гуляш из говядины, 90 </t>
  </si>
  <si>
    <t>Бедро куриное запеченное, 90</t>
  </si>
  <si>
    <t>Поджарка из говядины, 90</t>
  </si>
  <si>
    <t>Котлета рыбная (горбуша), 90</t>
  </si>
  <si>
    <t>Пудинг творожный, 75</t>
  </si>
  <si>
    <t>Пирожок с мясом и рисом, 75</t>
  </si>
  <si>
    <t>Пицца Школьная, 80</t>
  </si>
  <si>
    <t>Пита с сыром, 75</t>
  </si>
  <si>
    <t>Банан</t>
  </si>
  <si>
    <t>Жаркое по-домашнему, 240</t>
  </si>
  <si>
    <t>Рагу из овощей с говядиной, 240</t>
  </si>
  <si>
    <t>1 905</t>
  </si>
  <si>
    <t>1 830</t>
  </si>
  <si>
    <t>Ряженка 2,5%</t>
  </si>
  <si>
    <t>Хлеб пшеничный</t>
  </si>
  <si>
    <t>Киви</t>
  </si>
  <si>
    <t>Винегрет с сельдью</t>
  </si>
  <si>
    <t>Суп из овощей с курицей со сметаной, 200/15/10</t>
  </si>
  <si>
    <t>99/М/ССЖ</t>
  </si>
  <si>
    <t>Бефстроганов из говядины</t>
  </si>
  <si>
    <t>Хлеб ржано-пшеничный</t>
  </si>
  <si>
    <t>Апельсин</t>
  </si>
  <si>
    <t>Блинчики с молоком сгущенным</t>
  </si>
  <si>
    <t>Запеканка из творога с соусом ягодным, 150/30</t>
  </si>
  <si>
    <t>Булочка с маком</t>
  </si>
  <si>
    <t>Булочка с маком, 50</t>
  </si>
  <si>
    <t>Булочка с кунжутом, 50</t>
  </si>
  <si>
    <t>Салат из цветной капусты, помидоров и зелени</t>
  </si>
  <si>
    <t>Рассольник ленинградский (крупа перловая) с говядиной отварной, 200/10</t>
  </si>
  <si>
    <t>Запеканка картофельная с субпродуктами с соусом сметанно-томатным, 240/30</t>
  </si>
  <si>
    <t>Сок фруктовый</t>
  </si>
  <si>
    <t>Пирожок с мясом и рисом</t>
  </si>
  <si>
    <t>Котлета Морячок с соусом сметанным, 90/30</t>
  </si>
  <si>
    <t>Картофель отварной</t>
  </si>
  <si>
    <t>Борщ с капустой и картофелем с курицей со сметаной, 200/15/10</t>
  </si>
  <si>
    <t>Пельмени мясные отварные с маслом, 240/5</t>
  </si>
  <si>
    <t>Пудинг творожный</t>
  </si>
  <si>
    <t>Йогурт питьевой</t>
  </si>
  <si>
    <t>Омлет натуральный</t>
  </si>
  <si>
    <t>Салат из морской капусты и моркови с яйцом</t>
  </si>
  <si>
    <t>Суп крестьянский с рисом с говядиной со сметаной, 200/10/10</t>
  </si>
  <si>
    <t>Куриное филе в сырном соусе</t>
  </si>
  <si>
    <t>Пита с сыром</t>
  </si>
  <si>
    <t>Биточки из курицы</t>
  </si>
  <si>
    <t>Рагу овощное</t>
  </si>
  <si>
    <t>Салат из свежих помидоров и огурцов</t>
  </si>
  <si>
    <t>Жаркое по-домашнему</t>
  </si>
  <si>
    <t>Булочка сдобная с творогом</t>
  </si>
  <si>
    <t>Снежок</t>
  </si>
  <si>
    <t>Салат картофельный с кальмаром</t>
  </si>
  <si>
    <t>Суп картофельный с бобовыми (горохом) с курицей,  200/15</t>
  </si>
  <si>
    <t>Котлеты домашние с соусом сметанно-томатным, 90/30</t>
  </si>
  <si>
    <t>Пицца Школьная</t>
  </si>
  <si>
    <t>Сырники из творога с молоком сгущенным, 150/30</t>
  </si>
  <si>
    <t>Салат из овощей с кукурузой</t>
  </si>
  <si>
    <t>Макароны отварные</t>
  </si>
  <si>
    <t>Салат из картофеля, кукурузы консервированной, огурца соленого и моркови</t>
  </si>
  <si>
    <t>Блинчики с джемом</t>
  </si>
  <si>
    <t>Варенец</t>
  </si>
  <si>
    <t>Котлета из мяса говядины и печени с соусом сметанно-томатным, 90/30</t>
  </si>
  <si>
    <t>Салат из свежих огурцов</t>
  </si>
  <si>
    <t>Рыба, запеченная в сметанном соусе</t>
  </si>
  <si>
    <t>Картофельное пюре</t>
  </si>
  <si>
    <t>Салат из свеклы с зеленым горошком</t>
  </si>
  <si>
    <t>Бифштекс рубленый с соусом сметанно-томатным, 90/30</t>
  </si>
  <si>
    <t>Ацидофилин</t>
  </si>
  <si>
    <t>Сардельки отварные с маслом сливочным, 90/5</t>
  </si>
  <si>
    <t>Картофель запеченный по-деревенски</t>
  </si>
  <si>
    <t>Салат витаминный /2 вариант/</t>
  </si>
  <si>
    <t>Суп картофельный с бобовыми (фасолью) с говядиной,  200/10</t>
  </si>
  <si>
    <t>Сельдь с картофелем</t>
  </si>
  <si>
    <t>Гуляш из говядины</t>
  </si>
  <si>
    <t>Пудинг из творога (запеченный) с соусом ягодным, 150/30</t>
  </si>
  <si>
    <t>Винегрет с морской капустой</t>
  </si>
  <si>
    <t>Бедро куриное запеченное с маслом сливочным, 90/5</t>
  </si>
  <si>
    <t>Пельмени рыбные с маслом, 240/5</t>
  </si>
  <si>
    <t>Щи зеленые с курицей со сметаной, 200/15/10</t>
  </si>
  <si>
    <t>Плов с говядиной</t>
  </si>
  <si>
    <t>Соус болоньезе</t>
  </si>
  <si>
    <t>Бефстроганов из куриного филе</t>
  </si>
  <si>
    <t>Салат из свежих помидоров и перца сладкого</t>
  </si>
  <si>
    <t>Поджарка из говядины</t>
  </si>
  <si>
    <t>Вареники с творогом отварные с соусом сметанным сладким, 200/30</t>
  </si>
  <si>
    <t>Булочка с кунжутом</t>
  </si>
  <si>
    <t>Винегрет с кальмаром</t>
  </si>
  <si>
    <t>Рагу из овощей с курицей</t>
  </si>
  <si>
    <t>Котлета рыбная (горбуша) с маслом, 90/5</t>
  </si>
  <si>
    <t>Каша вязкая молочная из гречневой крупы, 200/5/5</t>
  </si>
  <si>
    <t>Борщ с фасолью и картофелем с говядиной со сметаной, 200/10/10</t>
  </si>
  <si>
    <t>Рагу из овощей с говядиной</t>
  </si>
  <si>
    <t>14/М</t>
  </si>
  <si>
    <t>15/М</t>
  </si>
  <si>
    <t>209/М</t>
  </si>
  <si>
    <t>182/М/ССЖ</t>
  </si>
  <si>
    <t>377/М/ССЖ</t>
  </si>
  <si>
    <t>338/М</t>
  </si>
  <si>
    <t>69/М/ССЖ</t>
  </si>
  <si>
    <t>245/М/ССЖ</t>
  </si>
  <si>
    <t>171/М/ССЖ</t>
  </si>
  <si>
    <t>349/М/ССЖ</t>
  </si>
  <si>
    <t>398/М</t>
  </si>
  <si>
    <t>219/М/ССЖ</t>
  </si>
  <si>
    <t>378/М/ССЖ</t>
  </si>
  <si>
    <t>428/М/ССЖ</t>
  </si>
  <si>
    <t>32/М/ССЖ</t>
  </si>
  <si>
    <t>96/М/ССЖ</t>
  </si>
  <si>
    <t>284/М/ССЖ</t>
  </si>
  <si>
    <t>406/М/ССЖ</t>
  </si>
  <si>
    <t>234/М/ССЖ</t>
  </si>
  <si>
    <t>125/М/ССЖ</t>
  </si>
  <si>
    <t>376/М/ССЖ</t>
  </si>
  <si>
    <t>43/М/ССЖ</t>
  </si>
  <si>
    <t>82/М/ССЖ</t>
  </si>
  <si>
    <t>392/М/ССЖ</t>
  </si>
  <si>
    <t>342/М/ССЖ</t>
  </si>
  <si>
    <t>210/М</t>
  </si>
  <si>
    <t>172/М</t>
  </si>
  <si>
    <t>64/К/ССЖ</t>
  </si>
  <si>
    <t>98/М/ССЖ</t>
  </si>
  <si>
    <t>322/К/ССЖ</t>
  </si>
  <si>
    <t>202/М/ССЖ</t>
  </si>
  <si>
    <t>388/М/ССЖ</t>
  </si>
  <si>
    <t>592/К/ССЖ</t>
  </si>
  <si>
    <t>394/М/ССЖ</t>
  </si>
  <si>
    <t>142/М/ССЖ</t>
  </si>
  <si>
    <t>382/М/ССЖ</t>
  </si>
  <si>
    <t>24/М/ССЖ</t>
  </si>
  <si>
    <t>104/М/ССЖ</t>
  </si>
  <si>
    <t>259/М/ССЖ</t>
  </si>
  <si>
    <t>175/М/ССЖ</t>
  </si>
  <si>
    <t>89/М/ССЖ</t>
  </si>
  <si>
    <t>102/М/ССЖ</t>
  </si>
  <si>
    <t>268/М/ССЖ</t>
  </si>
  <si>
    <t>348/М/ССЖ</t>
  </si>
  <si>
    <t>412/М/ССЖ</t>
  </si>
  <si>
    <t>39/М/ССЖ</t>
  </si>
  <si>
    <t>106/М/ССЖ</t>
  </si>
  <si>
    <t>291/М/ССЖ</t>
  </si>
  <si>
    <t>398/М/ССЖ</t>
  </si>
  <si>
    <t>20/М/ССЖ</t>
  </si>
  <si>
    <t>232/М/ССЖ</t>
  </si>
  <si>
    <t>128/М/ССЖ</t>
  </si>
  <si>
    <t>174/М/ССЖ</t>
  </si>
  <si>
    <t>53/М/ССЖ</t>
  </si>
  <si>
    <t>266/М/ССЖ</t>
  </si>
  <si>
    <t>222/М/ССЖ</t>
  </si>
  <si>
    <t>243/М</t>
  </si>
  <si>
    <t>147/М/ССЖ</t>
  </si>
  <si>
    <t>49/М/ССЖ</t>
  </si>
  <si>
    <t>289/М/ССЖ</t>
  </si>
  <si>
    <t>3/М</t>
  </si>
  <si>
    <t>173/М/ССЖ</t>
  </si>
  <si>
    <t>77/М</t>
  </si>
  <si>
    <t>260/М/ССЖ</t>
  </si>
  <si>
    <t>69/М</t>
  </si>
  <si>
    <t>293/М/ССЖ</t>
  </si>
  <si>
    <t>294/М/ССЖ</t>
  </si>
  <si>
    <t>265/М/ССЖ</t>
  </si>
  <si>
    <t>256/М/ССЖ</t>
  </si>
  <si>
    <t>421/М/ССЖ</t>
  </si>
  <si>
    <t>37/М/ССЖ</t>
  </si>
  <si>
    <t>251/М/ССЖ</t>
  </si>
  <si>
    <t>459/М/ССЖ</t>
  </si>
  <si>
    <t>84/М/ССЖ</t>
  </si>
  <si>
    <t>263/М/ССЖ</t>
  </si>
  <si>
    <t>Суп картофельный с мясными фрикадельками</t>
  </si>
  <si>
    <t>Структура типового 20-ти дневного основного меню (организованного питания) для  общеобразовательных учреждений г. Петропавловск-Камчатский возрастная категория 7 - 11 лет.</t>
  </si>
  <si>
    <t>Показатели соотношения пищевых веществ и энергии типового 20-ти дневного меню (организованного) питания для  общеобразовательных учреждений г.Петропавловск-Камчатский  возрастная категория 7 - 11 лет.</t>
  </si>
  <si>
    <t>Чай с сахаром</t>
  </si>
  <si>
    <t>Компот из черной смородины</t>
  </si>
  <si>
    <t>1 920</t>
  </si>
  <si>
    <t>1 895</t>
  </si>
  <si>
    <t>1 875</t>
  </si>
  <si>
    <t>1 885</t>
  </si>
  <si>
    <t>11 935</t>
  </si>
  <si>
    <t>1 630,39</t>
  </si>
  <si>
    <t>12 865,90</t>
  </si>
  <si>
    <t>6 930,57</t>
  </si>
  <si>
    <t>5 692,39</t>
  </si>
  <si>
    <t>7 922,08</t>
  </si>
  <si>
    <t>1 837,17</t>
  </si>
  <si>
    <t>Салат из картофеля, кукурузы консервированной, моркови, соленого огурца, 60</t>
  </si>
  <si>
    <t>1 880</t>
  </si>
  <si>
    <t>Вариант реализации сезонных замен типового 20-ти дневного основного (организованного питания) меню  для обучающихся в общеобразовательных организациях г. Петропавловск-Камчатский</t>
  </si>
  <si>
    <t>№ рецептуры</t>
  </si>
  <si>
    <t>Наименование блюда</t>
  </si>
  <si>
    <t>Примечание</t>
  </si>
  <si>
    <t>В сезонной замене не нуждается</t>
  </si>
  <si>
    <t>64/К</t>
  </si>
  <si>
    <t>Салат из морской капутсы</t>
  </si>
  <si>
    <t>50/М</t>
  </si>
  <si>
    <t>Салат из свеклы с сыром и чесноком</t>
  </si>
  <si>
    <t>75/М</t>
  </si>
  <si>
    <t>Икра морковная</t>
  </si>
  <si>
    <t>Салат из морской капусты с морковью и яйцом</t>
  </si>
  <si>
    <t>89/К/ССЖ</t>
  </si>
  <si>
    <t>67/М</t>
  </si>
  <si>
    <t>Винегрет овощной</t>
  </si>
  <si>
    <t>107/К</t>
  </si>
  <si>
    <t>Салат Столичный</t>
  </si>
  <si>
    <t>39/М</t>
  </si>
  <si>
    <t>Салат картофельный с кукурузой и морковью</t>
  </si>
  <si>
    <t>77/М/ССЖ</t>
  </si>
  <si>
    <t>21/М</t>
  </si>
  <si>
    <t>Салат из соленых огурцов</t>
  </si>
  <si>
    <t>Салат из картофеля, кукурузы консервированной, моркови и огурца соленого</t>
  </si>
  <si>
    <t>74/М</t>
  </si>
  <si>
    <t>Икра овощная</t>
  </si>
  <si>
    <t>69/К</t>
  </si>
  <si>
    <t>Салат из отварной моркови с сыром</t>
  </si>
  <si>
    <t>55/М</t>
  </si>
  <si>
    <t>Салат из свеклы с солеными огурцами</t>
  </si>
  <si>
    <t>Примеры реализации типового 20-ти дневного меню основного (организованного) питания для обучающихся в общеобразовательных организациях г. Петропавловск-Камчатский</t>
  </si>
  <si>
    <t>Вариант 1 (основное меню)</t>
  </si>
  <si>
    <t>Вариант 2</t>
  </si>
  <si>
    <t>Вариант 3</t>
  </si>
  <si>
    <t>Вариант 4 (основное меню с сезонными заменами)</t>
  </si>
  <si>
    <t>Выход, грамм, не менее</t>
  </si>
  <si>
    <t>№ рец.</t>
  </si>
  <si>
    <t>Наименование  блюд</t>
  </si>
  <si>
    <t>Масса порции, грамм</t>
  </si>
  <si>
    <t>Порционное блюдо (масло, сыр)</t>
  </si>
  <si>
    <t>Каши (супы) молочные, в том числе с фруктами свежими или сушеными</t>
  </si>
  <si>
    <t>182/М</t>
  </si>
  <si>
    <t>174/М</t>
  </si>
  <si>
    <t>Каша вязкая пшеничная</t>
  </si>
  <si>
    <t>Каша жидкая молочная манная</t>
  </si>
  <si>
    <t>Напитки горячие (чай, кофейный напиток, какао) с молоком (сахар не более 7гр на 100гр блюда)</t>
  </si>
  <si>
    <t>377/М</t>
  </si>
  <si>
    <t>376/М</t>
  </si>
  <si>
    <t>Чай с джемом</t>
  </si>
  <si>
    <t>Хлеб из муки пшеничной (обогащенной для индемичных регионов)</t>
  </si>
  <si>
    <t>Фрукты свежие, ягоды</t>
  </si>
  <si>
    <t>Холодные закуски (салаты, винегреты, в том числе с сельдью)</t>
  </si>
  <si>
    <t>40/М</t>
  </si>
  <si>
    <t>Салат картофельный  с морковью и зеленым горошком</t>
  </si>
  <si>
    <t>Щи, борщи, супы овощные</t>
  </si>
  <si>
    <t>99/М</t>
  </si>
  <si>
    <t>87/М</t>
  </si>
  <si>
    <t>Щи из свежей капусты со сметаной</t>
  </si>
  <si>
    <t>81/М</t>
  </si>
  <si>
    <t>Борщ</t>
  </si>
  <si>
    <t>Блюда из мяса (порционные и мелкопорционные), в том числе с соусом</t>
  </si>
  <si>
    <t>245/М</t>
  </si>
  <si>
    <t>251/М</t>
  </si>
  <si>
    <t>260/М</t>
  </si>
  <si>
    <t>Блюда (гарниры) из круп, бобовых и макаронных изделий</t>
  </si>
  <si>
    <t>171/М</t>
  </si>
  <si>
    <t>202/М</t>
  </si>
  <si>
    <t>200/М</t>
  </si>
  <si>
    <t>Пюре из бобовых и картофеля</t>
  </si>
  <si>
    <t>Компоты (напитки, кисели) из свежих фруктов или ягод, сухофруктов (сахар не более 7гр на 100гр блюда)</t>
  </si>
  <si>
    <t>349/М</t>
  </si>
  <si>
    <t>342/М</t>
  </si>
  <si>
    <t>388/М</t>
  </si>
  <si>
    <t>Хлеб из ржаной или ржано-пшеничной муки</t>
  </si>
  <si>
    <t>403/М</t>
  </si>
  <si>
    <t>Оладьи с яблоками</t>
  </si>
  <si>
    <t>Напитки кисломолочные, в том числе в индивидуальной упаковке</t>
  </si>
  <si>
    <t>Итого за Понедельник - 1</t>
  </si>
  <si>
    <t>Блюда из творога, в том числе с поливкой, соусом</t>
  </si>
  <si>
    <t>219/М</t>
  </si>
  <si>
    <t>394/М</t>
  </si>
  <si>
    <t>222/М</t>
  </si>
  <si>
    <t>378/М</t>
  </si>
  <si>
    <t>428/М</t>
  </si>
  <si>
    <t>32/М</t>
  </si>
  <si>
    <t>34/М</t>
  </si>
  <si>
    <t>Салат "Летний"</t>
  </si>
  <si>
    <t>17/М</t>
  </si>
  <si>
    <t>Салат зеленый</t>
  </si>
  <si>
    <t>Салат из морской капусты</t>
  </si>
  <si>
    <t>Супы картофельные с крупами, бобовыми, макаронными изделиями, овощами, рассольники</t>
  </si>
  <si>
    <t>96/М</t>
  </si>
  <si>
    <t>113/М</t>
  </si>
  <si>
    <t>Суп-лапша домашняя</t>
  </si>
  <si>
    <t>98/М</t>
  </si>
  <si>
    <t>Суп крестьянский с перловой крупой</t>
  </si>
  <si>
    <t>Блюда из субпродуктов с крупами, овощами, картофелем</t>
  </si>
  <si>
    <t>284/М</t>
  </si>
  <si>
    <t>285/М</t>
  </si>
  <si>
    <t>Макаронник с субпродуктами с маслом сливочным, 240/5</t>
  </si>
  <si>
    <t>262/К</t>
  </si>
  <si>
    <t>Запеканка из печени с рисом с соусом томатным, 240/30</t>
  </si>
  <si>
    <t>Соки фруктовые, в том числе в индивидуальной упаковке</t>
  </si>
  <si>
    <t>киви</t>
  </si>
  <si>
    <t>Мучное кулинарное изделие</t>
  </si>
  <si>
    <t>406/М</t>
  </si>
  <si>
    <t>412/М</t>
  </si>
  <si>
    <t>379/М</t>
  </si>
  <si>
    <t>Напиток кофейный с молоком</t>
  </si>
  <si>
    <t>Итого за Вторник - 1</t>
  </si>
  <si>
    <t>Блюда из рыбы (рубленные), в том числе с соусом</t>
  </si>
  <si>
    <t>234/М</t>
  </si>
  <si>
    <t>239/М</t>
  </si>
  <si>
    <t>Тефтели рыбные с соусом томатным, 90/30</t>
  </si>
  <si>
    <t>235/М</t>
  </si>
  <si>
    <t>Шницель рыбный натуральный с маслом сливочным, 90/5</t>
  </si>
  <si>
    <t>Гарниры из картофеля, в том числе с подгарнировкой из свежих овощей</t>
  </si>
  <si>
    <t>125/М</t>
  </si>
  <si>
    <t>147/М</t>
  </si>
  <si>
    <t>128/М</t>
  </si>
  <si>
    <t>43/М</t>
  </si>
  <si>
    <t>48/М</t>
  </si>
  <si>
    <t>Салат витаминный /1 вариант/</t>
  </si>
  <si>
    <t>63/М</t>
  </si>
  <si>
    <t>Салат из моркови с кураглой</t>
  </si>
  <si>
    <t>82/М</t>
  </si>
  <si>
    <t>Суп из овощей</t>
  </si>
  <si>
    <t>89/М</t>
  </si>
  <si>
    <t>Щи зеленые</t>
  </si>
  <si>
    <t>Блюда из мяса с крупами, овощами, картофелем</t>
  </si>
  <si>
    <t>392/М</t>
  </si>
  <si>
    <t>263/М</t>
  </si>
  <si>
    <t>265/М</t>
  </si>
  <si>
    <t>225/М</t>
  </si>
  <si>
    <t>Оладьи из творога</t>
  </si>
  <si>
    <t>220/М</t>
  </si>
  <si>
    <t>Сырники из творога и картофеля</t>
  </si>
  <si>
    <t>Итого за Среду - 1</t>
  </si>
  <si>
    <t>211/М</t>
  </si>
  <si>
    <t>Омлет натуральный с сыром</t>
  </si>
  <si>
    <t>121/М</t>
  </si>
  <si>
    <t>Суп молочный с крупой</t>
  </si>
  <si>
    <t>173/М</t>
  </si>
  <si>
    <t>24/М</t>
  </si>
  <si>
    <t>Салат из овощей</t>
  </si>
  <si>
    <t>28/М</t>
  </si>
  <si>
    <t>Салат "Весна"</t>
  </si>
  <si>
    <t>94/М</t>
  </si>
  <si>
    <t>Рассольник</t>
  </si>
  <si>
    <t>111/М</t>
  </si>
  <si>
    <t>Суп картофельный с макаронными изделиями</t>
  </si>
  <si>
    <t>Блюда из мяса птицы (порционные, мелкопорционные), в том числе с соусом</t>
  </si>
  <si>
    <t>322/К</t>
  </si>
  <si>
    <t>313/К</t>
  </si>
  <si>
    <t>Индейка по-строгановски</t>
  </si>
  <si>
    <t>323/К</t>
  </si>
  <si>
    <t>Курица по-тайски</t>
  </si>
  <si>
    <t>Каша пшеничная рассыпчатая</t>
  </si>
  <si>
    <t>356/К</t>
  </si>
  <si>
    <t>Рис с горошком, кукурузой и морковью</t>
  </si>
  <si>
    <t>348/М</t>
  </si>
  <si>
    <t>592/К</t>
  </si>
  <si>
    <t>Итого за Четверг - 1</t>
  </si>
  <si>
    <t>Блюда из мяса птицы (рубленные), в том числе с соусом</t>
  </si>
  <si>
    <t>301/М</t>
  </si>
  <si>
    <t>Кнели из кур с рисом с соусом сметанным, 90/30</t>
  </si>
  <si>
    <t>300/М</t>
  </si>
  <si>
    <t>Суфле из птицы с маслом сливочным, 90/5</t>
  </si>
  <si>
    <t>Блюда (гарниры) из овощей</t>
  </si>
  <si>
    <t>142/М</t>
  </si>
  <si>
    <t>134/М</t>
  </si>
  <si>
    <t>Пюре из тыквы</t>
  </si>
  <si>
    <t>156/М</t>
  </si>
  <si>
    <t>Капуста жареная</t>
  </si>
  <si>
    <t>382/М</t>
  </si>
  <si>
    <t>Напиток кофейный на молоке</t>
  </si>
  <si>
    <t>Щи, борщи, супы овощные, супы картофельные</t>
  </si>
  <si>
    <t>104/М</t>
  </si>
  <si>
    <t>Борщ из свежей капусты с картофелем</t>
  </si>
  <si>
    <t>259/М</t>
  </si>
  <si>
    <t>421/М</t>
  </si>
  <si>
    <t>Булочка сдобная с вишней</t>
  </si>
  <si>
    <t>Итого за Пятницу - 1</t>
  </si>
  <si>
    <t>175/М</t>
  </si>
  <si>
    <t>120/М</t>
  </si>
  <si>
    <t>Суп молочный с макаронными изделиями</t>
  </si>
  <si>
    <t>20/М</t>
  </si>
  <si>
    <t>102/М</t>
  </si>
  <si>
    <t>116/М</t>
  </si>
  <si>
    <t>Суп с рисом и томатом</t>
  </si>
  <si>
    <t>119/М</t>
  </si>
  <si>
    <t>Суп с бобовыми</t>
  </si>
  <si>
    <t>Блюда из мяса (рубленные), в том числе с соусом</t>
  </si>
  <si>
    <t>268/М</t>
  </si>
  <si>
    <t>279/М</t>
  </si>
  <si>
    <t>Тефтели из говядины с томатным соусом, 90/30</t>
  </si>
  <si>
    <t>266/М</t>
  </si>
  <si>
    <t>Бифштекс рубленный с маслом сливочным, 90/5</t>
  </si>
  <si>
    <t>308/М</t>
  </si>
  <si>
    <t>Фасоль отварная с луком и томатом</t>
  </si>
  <si>
    <t>Итого за Понедельник - 2</t>
  </si>
  <si>
    <t>378//М</t>
  </si>
  <si>
    <t>37/М</t>
  </si>
  <si>
    <t>49/М</t>
  </si>
  <si>
    <t>106/М</t>
  </si>
  <si>
    <t>Блюда из мяса птицы с крупами, овощами, картофелем</t>
  </si>
  <si>
    <t>291/М</t>
  </si>
  <si>
    <t>355/М</t>
  </si>
  <si>
    <t>Кисель из кураги</t>
  </si>
  <si>
    <t>402/М</t>
  </si>
  <si>
    <t>Оладьи с изюмом с молоком сгущенным</t>
  </si>
  <si>
    <t>Кефир</t>
  </si>
  <si>
    <t>Итого за Вторник - 2</t>
  </si>
  <si>
    <t>Блюда из печени, мяса и печени (рубленные), в том числе с соусом</t>
  </si>
  <si>
    <t>262/М</t>
  </si>
  <si>
    <t>Сердце в соусе</t>
  </si>
  <si>
    <t>242/М</t>
  </si>
  <si>
    <t>Язык говяжий отварной с соусом томатным, 90/30</t>
  </si>
  <si>
    <t>53/М</t>
  </si>
  <si>
    <t>Салат столичный</t>
  </si>
  <si>
    <t>101/М</t>
  </si>
  <si>
    <t>Суп картофельный с рисом</t>
  </si>
  <si>
    <t>Рассольник ленинградский с рисом</t>
  </si>
  <si>
    <t>Блюда из рыбы (порционные, мелкопорционные), в том числе с соусом</t>
  </si>
  <si>
    <t>232/М</t>
  </si>
  <si>
    <t>231/М</t>
  </si>
  <si>
    <t>Поджарка из рыбы</t>
  </si>
  <si>
    <t>229/М</t>
  </si>
  <si>
    <t>Рыба, тушеная в томате с овощами</t>
  </si>
  <si>
    <t>Итого за Среду - 2</t>
  </si>
  <si>
    <t>213/М</t>
  </si>
  <si>
    <t>Омлет с картофелем</t>
  </si>
  <si>
    <t>422/К</t>
  </si>
  <si>
    <t>Чай с медом</t>
  </si>
  <si>
    <t>88/М</t>
  </si>
  <si>
    <t>Щи из свежей капусты с картофелем</t>
  </si>
  <si>
    <t>Шницель из говядины с соусом сметанныйм, 80/30</t>
  </si>
  <si>
    <t>374/М</t>
  </si>
  <si>
    <t>Зразы рубленные с маслом сливочным, 90/5</t>
  </si>
  <si>
    <t>178/М</t>
  </si>
  <si>
    <t>Каша вязкая с морковью</t>
  </si>
  <si>
    <t>356/М</t>
  </si>
  <si>
    <t>Кисель из апельсинов</t>
  </si>
  <si>
    <t>325/К</t>
  </si>
  <si>
    <t>Запеканка из творога с какао</t>
  </si>
  <si>
    <t>Итого за Четверг - 2</t>
  </si>
  <si>
    <t>Блюда из мяса (колбасных изделий), в том числе с соусом</t>
  </si>
  <si>
    <t>Сосиски отварные</t>
  </si>
  <si>
    <t>414/К</t>
  </si>
  <si>
    <t>Горячий шоколад</t>
  </si>
  <si>
    <t>Салат картофельный с кукеурузой и морковью</t>
  </si>
  <si>
    <t>289/М</t>
  </si>
  <si>
    <t>Бутерброд</t>
  </si>
  <si>
    <t>Бутерброд с сыром</t>
  </si>
  <si>
    <t>13/М</t>
  </si>
  <si>
    <t>Чизбургер</t>
  </si>
  <si>
    <t>Итого за Пятницу - 2</t>
  </si>
  <si>
    <t>214/М</t>
  </si>
  <si>
    <t>Омлет с морковью</t>
  </si>
  <si>
    <t xml:space="preserve">104/М </t>
  </si>
  <si>
    <t>256/М</t>
  </si>
  <si>
    <t>Мясо тушеное</t>
  </si>
  <si>
    <t>274/К</t>
  </si>
  <si>
    <t>Азу из говядины</t>
  </si>
  <si>
    <t>355/К</t>
  </si>
  <si>
    <t>Рис, припущенный с томатом</t>
  </si>
  <si>
    <t>202/м</t>
  </si>
  <si>
    <t>Итого за Понедельник - 3</t>
  </si>
  <si>
    <t>Блюда из мяса птицы (порционные и мелкопорционные), в том числе с соусом</t>
  </si>
  <si>
    <t>293/М</t>
  </si>
  <si>
    <t>288/М</t>
  </si>
  <si>
    <t>Птица отварная с маслом сливочным, 90/5</t>
  </si>
  <si>
    <t>Итого за Вторник - 3</t>
  </si>
  <si>
    <t>Блюда из мяса птицы (рубленные) в том числе с соусом</t>
  </si>
  <si>
    <t>294/М</t>
  </si>
  <si>
    <t>136/М</t>
  </si>
  <si>
    <t>Овощи припущенные</t>
  </si>
  <si>
    <t>140/М</t>
  </si>
  <si>
    <t>Свекла, тушеная в соусе</t>
  </si>
  <si>
    <t>Блюда из рыбы с крупами, картофелем, овощами</t>
  </si>
  <si>
    <t>249/М</t>
  </si>
  <si>
    <t>Рыба запеченная с картофелем по-русски</t>
  </si>
  <si>
    <t>249/К</t>
  </si>
  <si>
    <t>Запеканка картофельная с рыбой с маслом сливочным, 240/5</t>
  </si>
  <si>
    <t>352/М</t>
  </si>
  <si>
    <t>Кисель из яблок</t>
  </si>
  <si>
    <t>242/К</t>
  </si>
  <si>
    <t>Суфле из творога</t>
  </si>
  <si>
    <t>Итого за Среду - 3</t>
  </si>
  <si>
    <t>97/М</t>
  </si>
  <si>
    <t>Суп картофельный</t>
  </si>
  <si>
    <t xml:space="preserve">Суп картофельный с рыбными фрикадельками </t>
  </si>
  <si>
    <t>Компот из свежих яблок</t>
  </si>
  <si>
    <t>Итого за Четверг - 3</t>
  </si>
  <si>
    <t>199/М</t>
  </si>
  <si>
    <t>Пюре из бобовых с маслом</t>
  </si>
  <si>
    <t>410/М</t>
  </si>
  <si>
    <t>Ватрушка с творогом</t>
  </si>
  <si>
    <t>Итого за Пятницу - 3</t>
  </si>
  <si>
    <t>277/К</t>
  </si>
  <si>
    <t>Говядина в кисло-сладком соусе</t>
  </si>
  <si>
    <t>311/М</t>
  </si>
  <si>
    <t>Картофель в молоке</t>
  </si>
  <si>
    <t>банан</t>
  </si>
  <si>
    <t>Итого за Понедельник - 4</t>
  </si>
  <si>
    <t>Плов из птицы</t>
  </si>
  <si>
    <t>310/К</t>
  </si>
  <si>
    <t>Курица с рисом и овощами</t>
  </si>
  <si>
    <t>Итого за Вторник - 4</t>
  </si>
  <si>
    <t>Бигус с курицей</t>
  </si>
  <si>
    <t>237/М</t>
  </si>
  <si>
    <t>Зразы рыбные рубленные с маслом, 90/5</t>
  </si>
  <si>
    <t>255/К</t>
  </si>
  <si>
    <t>Кнели рыбные отварные с маслом сливочным, 90/5</t>
  </si>
  <si>
    <t>Итого за Среду - 4</t>
  </si>
  <si>
    <t>Салат из свеклы с солеными огурцыми</t>
  </si>
  <si>
    <t>84/М</t>
  </si>
  <si>
    <t>359/К</t>
  </si>
  <si>
    <t>Рис с кукурузой</t>
  </si>
  <si>
    <t>Каша пшенная рассыпчатая</t>
  </si>
  <si>
    <t>Итого за Четверг - 4</t>
  </si>
  <si>
    <t>357/К</t>
  </si>
  <si>
    <t>Рис с горошком</t>
  </si>
  <si>
    <t>5/М</t>
  </si>
  <si>
    <t>Бутерброд с мясными кулинарными изделиями</t>
  </si>
  <si>
    <t>Итого за Пятницу - 4</t>
  </si>
  <si>
    <t xml:space="preserve">Сборники, используемые при разработке меню:
- Сборник технических нормативов - Сборник рецептур на продукцию для обучающихся во всех образовательных учреждениях под редакцией М.П. Могильного и В.А Тутельяна – М.: ДеЛи плюс, 2017
</t>
  </si>
  <si>
    <t>– Сборник технических нормативов - Сборник рецептур на продукцию для обучающихся во всех образовательных учреждениях под редакцией В.Р. Кучма – М.: Издатель Научный центр здоровья детей, 2016.</t>
  </si>
  <si>
    <t>Приложение №10</t>
  </si>
  <si>
    <t>осенне-зимне-весенний</t>
  </si>
  <si>
    <t>ПНЖК Омега-3</t>
  </si>
  <si>
    <t>в т.ч. белки жив.происх</t>
  </si>
  <si>
    <t>Белки</t>
  </si>
  <si>
    <t>Жиры</t>
  </si>
  <si>
    <t>Углеводы</t>
  </si>
  <si>
    <t>Холестерин</t>
  </si>
  <si>
    <t>не менее 60%</t>
  </si>
  <si>
    <t xml:space="preserve">Анализ выполнения натуральных норм выдачи пищевых продуктов </t>
  </si>
  <si>
    <t>За день</t>
  </si>
  <si>
    <t>За Завтрак</t>
  </si>
  <si>
    <t>За Обед</t>
  </si>
  <si>
    <t>За Полдник</t>
  </si>
  <si>
    <t>Наименование пищевых продуктов (групп пищевых продуктов)</t>
  </si>
  <si>
    <t>Коэффициент пересчета по группе</t>
  </si>
  <si>
    <t>Фактически в  среднем за 1 день, нетто, грамм</t>
  </si>
  <si>
    <t>Рекомендуемый суточный набор пищевых продуктов по  2.3/2.4 3590-20</t>
  </si>
  <si>
    <t>Отклонение , г</t>
  </si>
  <si>
    <t>% выполнения 2.3/2.4 3590-20</t>
  </si>
  <si>
    <t>Фактически в  среднем за завтрак, нетто, грамм</t>
  </si>
  <si>
    <t>Фактически в  среднем за обед, нетто, грамм</t>
  </si>
  <si>
    <t>Продукты животного происхождения (в пересчёте на мясо жилованное)</t>
  </si>
  <si>
    <t>Молоко и кисломолочные продукты</t>
  </si>
  <si>
    <t>Творог</t>
  </si>
  <si>
    <t>Сметана</t>
  </si>
  <si>
    <t>Сыр твердый</t>
  </si>
  <si>
    <t>Мясо жилованное</t>
  </si>
  <si>
    <t>Субпродукты 1 категории</t>
  </si>
  <si>
    <t>Колбасные изделия</t>
  </si>
  <si>
    <t>Птица - цыплята-бройлер</t>
  </si>
  <si>
    <t>Рыба филе</t>
  </si>
  <si>
    <t>Яйцо куриное (шт) перевод в граммы</t>
  </si>
  <si>
    <t>Овощи и картофель</t>
  </si>
  <si>
    <t>Картофель (нетто)</t>
  </si>
  <si>
    <t>Овощи, зелень</t>
  </si>
  <si>
    <t>Соки и фрукты</t>
  </si>
  <si>
    <t>Фрукты свежие</t>
  </si>
  <si>
    <t>Фрукты сухие</t>
  </si>
  <si>
    <t xml:space="preserve">Соки </t>
  </si>
  <si>
    <t>Напитки витаминизированные (готовые)</t>
  </si>
  <si>
    <t>Хлеб, мука, макароны, крупы, бобовые</t>
  </si>
  <si>
    <t>Хлеб ржаной</t>
  </si>
  <si>
    <t>Крупы, бобовые</t>
  </si>
  <si>
    <t>Макаронные изделия</t>
  </si>
  <si>
    <t>Мука пшеничная</t>
  </si>
  <si>
    <t>Продукты жировой группы</t>
  </si>
  <si>
    <t xml:space="preserve">Масло коровье сладкосливочное </t>
  </si>
  <si>
    <t>Маргарин</t>
  </si>
  <si>
    <t>Масло растительное</t>
  </si>
  <si>
    <t>Сахар и конд. изделия</t>
  </si>
  <si>
    <t>Сахар</t>
  </si>
  <si>
    <t>Кондитерские изделия</t>
  </si>
  <si>
    <t>Прочие</t>
  </si>
  <si>
    <t>Чай</t>
  </si>
  <si>
    <t>Кофейный напиток</t>
  </si>
  <si>
    <t>Дрожжи хлебопекарные</t>
  </si>
  <si>
    <t>Соль</t>
  </si>
  <si>
    <t>Крахмал</t>
  </si>
  <si>
    <t>Специи</t>
  </si>
  <si>
    <t>Итого</t>
  </si>
  <si>
    <t>Осенний, зимний, весенний сезон</t>
  </si>
  <si>
    <t>Наименование показателей</t>
  </si>
  <si>
    <t>Энергетическая ценность</t>
  </si>
  <si>
    <t>Нормативные показатели СанПиН 2.3/2.4.3590-20 (суточная потребность без учета тепловых потерь)</t>
  </si>
  <si>
    <t>СанПиН 2.3/2.4.3590-20  не установлена дополнительная потребность для райнов Крайнего Севера и местностей приравненных к ним</t>
  </si>
  <si>
    <t>Соотношение доли макронутриентов в калорийности рациона исходя из нормативных показателей СанПиН 2.3/2.4.3590-20</t>
  </si>
  <si>
    <t>Нормативные показатели МР 2.3.1 0253-21 (суточная потребность с учетом тепловых потерь)</t>
  </si>
  <si>
    <t>В методических рекомендациях МР 2.3.1 0253-21 Нормы физиологических потребностей в энергии и нишевых веществах для различных групп населения Российской Федерации предусмотрена дополнительная 15% потребность на адаптацию к холодному климату (для взрослых категорий пришлого населения)</t>
  </si>
  <si>
    <t>Соотношение доли макронутриентов в калорийности рациона исходя из нормативных показателей МР МР 2.3.1 0253-21</t>
  </si>
  <si>
    <t>Оптимальное соотношение доли макронутриентов в калорийности рациона для детей в соотвествии с МР 2.3.1 0253-21</t>
  </si>
  <si>
    <t xml:space="preserve"> 12-15%</t>
  </si>
  <si>
    <t xml:space="preserve"> 25-35%</t>
  </si>
  <si>
    <t xml:space="preserve"> 55-60%</t>
  </si>
  <si>
    <t>Нормативные показатели МР 2.4.5 0146-19 Арктика (суточная потребность с учетом тепловых потерь) с учетом 10% дополнительной потребности</t>
  </si>
  <si>
    <t>МР 2.4.5 0146-19 "Организация питания детей дошкольного и школьного возраста в организованных колллективах на территории Арктичекой зоны Российской Федерации" предусмотрена дополнительная потребность для пришлого населения на адаптацию к холодному климату и скорректировано соотношение доли макронутриентов в рационе применительно к северному типу метаболизма</t>
  </si>
  <si>
    <t>Соотношение доли макронутриентов в калорийности рациона исходя из нормативных показателей МР 2.4.5 0146-19</t>
  </si>
  <si>
    <t>Адекватная суточная потребность для пришлого населения Крайнего Севера (приравненных местностей) с учетом требований профилактической медицины (без учета тепловых потерь)</t>
  </si>
  <si>
    <t>Оптимальное соотношение доли макронутриентов в калорийности рациона исходя из требований профилактической медицины</t>
  </si>
  <si>
    <t xml:space="preserve">Соотношение доли макронутриентов в фактическом рационе завтраков </t>
  </si>
  <si>
    <t>Летний сезон</t>
  </si>
  <si>
    <r>
      <rPr>
        <sz val="11"/>
        <color rgb="FF000000"/>
        <rFont val="Times New Roman"/>
        <family val="1"/>
        <charset val="204"/>
      </rPr>
      <t xml:space="preserve">Нормативные показатели МР 2.4.5 0146-19 Арктика (суточная потребность с учетом тепловых потерь) с учетом </t>
    </r>
    <r>
      <rPr>
        <sz val="11"/>
        <color rgb="FFFF0000"/>
        <rFont val="Times New Roman"/>
        <family val="1"/>
        <charset val="204"/>
      </rPr>
      <t>5%</t>
    </r>
    <r>
      <rPr>
        <sz val="11"/>
        <color rgb="FF000000"/>
        <rFont val="Times New Roman"/>
        <family val="1"/>
        <charset val="204"/>
      </rPr>
      <t xml:space="preserve"> дополнительной потребности</t>
    </r>
  </si>
  <si>
    <t>Обоснование потребности содержания и соотвношения макронутриентов в калорийности рациона обучающихся в общеобразовательных организациях г. Петропавловск-Камчатский</t>
  </si>
  <si>
    <t>Приложение №9</t>
  </si>
  <si>
    <t>Приложение №11</t>
  </si>
  <si>
    <t>Приложение № 12</t>
  </si>
  <si>
    <t>Приложение №13</t>
  </si>
  <si>
    <t>Показатели рациона завтраков типового меню</t>
  </si>
  <si>
    <t>Показатели рациона обедов типового меню</t>
  </si>
  <si>
    <t>Показатели рациона полдников типового меню</t>
  </si>
  <si>
    <t>Потребность сформулировна исходя требований профилактической медицины, экстраполируя показатели МР 2.3.1 0253-21, МР 2.4.5 0146-19 применительно к возрасной группе 7-11 лет пришлого населения в местностях приравненных к районам Крайнего Севера</t>
  </si>
  <si>
    <t xml:space="preserve">Соотношение доли макронутриентов в фактическом рационе обедов </t>
  </si>
  <si>
    <t xml:space="preserve">Соотношение доли макронутриентов в фактическом рационе полдников </t>
  </si>
  <si>
    <t>№</t>
  </si>
  <si>
    <t>Наименование пищевой продукции или группы пищевой продукции</t>
  </si>
  <si>
    <t>Белки жив. происх, г</t>
  </si>
  <si>
    <t>Белки раст. происх, г</t>
  </si>
  <si>
    <t>Жиры жив. происх, г</t>
  </si>
  <si>
    <t>Жири раст. происх, г</t>
  </si>
  <si>
    <t>Пишевые волокна</t>
  </si>
  <si>
    <t>Энергетическая ценность, ккал</t>
  </si>
  <si>
    <t>Минеральные вещества</t>
  </si>
  <si>
    <t>Витамины</t>
  </si>
  <si>
    <t>Na, мг</t>
  </si>
  <si>
    <t>K, мг</t>
  </si>
  <si>
    <t>Ca, мг</t>
  </si>
  <si>
    <t>Mg, мг</t>
  </si>
  <si>
    <t>Р, мг</t>
  </si>
  <si>
    <t>Fe, мг</t>
  </si>
  <si>
    <t>А, мкг</t>
  </si>
  <si>
    <t>В1, мг</t>
  </si>
  <si>
    <t>В2, мг</t>
  </si>
  <si>
    <t>С, мг</t>
  </si>
  <si>
    <t>Хлеб ржаной без т/о</t>
  </si>
  <si>
    <t>Хлеб пшеничный без т/о</t>
  </si>
  <si>
    <t>Мука пшеничная с т/о</t>
  </si>
  <si>
    <t>Крупа рис с т/о</t>
  </si>
  <si>
    <t>Крупа гречневая с т/о</t>
  </si>
  <si>
    <t>Крупа манная с т/о</t>
  </si>
  <si>
    <t>Крупа перловая с т/о</t>
  </si>
  <si>
    <t>Крупа пшеничная с т/о</t>
  </si>
  <si>
    <t>Крупа пшено с т/о</t>
  </si>
  <si>
    <t>Горох с т/о</t>
  </si>
  <si>
    <t>Фасоль с т/о</t>
  </si>
  <si>
    <t>Крупа кукурузная с т/о</t>
  </si>
  <si>
    <t>Макаронные изделия с т/о</t>
  </si>
  <si>
    <t>Картофель с т/о</t>
  </si>
  <si>
    <t>Овощи (свежие, мороженные, консервированные), включая соленые и квашеные (не более 10% от общего количества овощей), в т.ч. Томат-пюре, зелень,г</t>
  </si>
  <si>
    <t>Помидоры свежие без т/о</t>
  </si>
  <si>
    <t>Огурцы свежие без т/о</t>
  </si>
  <si>
    <t>Морковь с т/о</t>
  </si>
  <si>
    <t>Свекла с т/о</t>
  </si>
  <si>
    <t>Капуста белокачанная с т/о</t>
  </si>
  <si>
    <t>Лук репчатый с т/о</t>
  </si>
  <si>
    <t>Зелень</t>
  </si>
  <si>
    <t>Зелень (петрушка) с т/о</t>
  </si>
  <si>
    <t>Зелень (петрушка) без т/о</t>
  </si>
  <si>
    <t>Яблоки</t>
  </si>
  <si>
    <t>Яблоки с т/о</t>
  </si>
  <si>
    <t>Яблоки без т/о</t>
  </si>
  <si>
    <t>Груши без т/о</t>
  </si>
  <si>
    <t>Бананы без т/о</t>
  </si>
  <si>
    <t>Мандарины без т/о</t>
  </si>
  <si>
    <t>Апельсины без т/о</t>
  </si>
  <si>
    <t>Клюква</t>
  </si>
  <si>
    <t>Клюква с/м с т/о</t>
  </si>
  <si>
    <t>Клюква с/м без т/о</t>
  </si>
  <si>
    <t>Лимон с т/о</t>
  </si>
  <si>
    <t>Сухофрукты</t>
  </si>
  <si>
    <t>смеси компотные  с т/о</t>
  </si>
  <si>
    <t>Шиповник с т/о</t>
  </si>
  <si>
    <t>яблоки сушеные с т/о</t>
  </si>
  <si>
    <t>Груши сушеные с т/о</t>
  </si>
  <si>
    <t>чернослив с т/о</t>
  </si>
  <si>
    <t>курага с т/о</t>
  </si>
  <si>
    <t>изюм с т/о</t>
  </si>
  <si>
    <t>Соки плодоовощные, напитки витаминизированные, в т.ч. Инстантные</t>
  </si>
  <si>
    <t>Мясо 1-й категории</t>
  </si>
  <si>
    <t>говядина с т/о</t>
  </si>
  <si>
    <t>Свинина с т/о</t>
  </si>
  <si>
    <t xml:space="preserve">Субпродукты (печень, язык, сердце) </t>
  </si>
  <si>
    <t>Печень говяжья с т/о</t>
  </si>
  <si>
    <t>Птица (цыплята- бройлеры потрошенные - 1 кат) с т/о</t>
  </si>
  <si>
    <t>Рыба (филе),  в т.ч. филе слабо или малосоленое с т/о</t>
  </si>
  <si>
    <t>Молоко</t>
  </si>
  <si>
    <t>Молоко с т/о</t>
  </si>
  <si>
    <t>Молоко без т/о</t>
  </si>
  <si>
    <t>Кисломолочная пищевая продукция</t>
  </si>
  <si>
    <t>кефир без т/о</t>
  </si>
  <si>
    <t>Творог (5% - 9% м.д.ж.) с т/о</t>
  </si>
  <si>
    <t>Сыр без т/о</t>
  </si>
  <si>
    <t>Сметана с т/о</t>
  </si>
  <si>
    <t>Масло сливочное с т/о</t>
  </si>
  <si>
    <t>Масло сливочное без т/о</t>
  </si>
  <si>
    <t>Масло растительное с т/о</t>
  </si>
  <si>
    <t>Масло растительное без т/о</t>
  </si>
  <si>
    <t>Яйцо, гр. с т/о</t>
  </si>
  <si>
    <t>Сахар  без т/о</t>
  </si>
  <si>
    <t>Кондитерские изделия без т/о</t>
  </si>
  <si>
    <t>Чай с т/о</t>
  </si>
  <si>
    <t>Какао-порошок с т/о</t>
  </si>
  <si>
    <t>Кофейный напиток с т/о</t>
  </si>
  <si>
    <t>Дрожжи хлебопекарные с т/о</t>
  </si>
  <si>
    <t>Крахмал с т/о</t>
  </si>
  <si>
    <t>Соль пищевая поваренная йодированная с т/о</t>
  </si>
  <si>
    <t>Итого ХЭХ по СанПиН 2.3/2.4.3590-20</t>
  </si>
  <si>
    <t>Расчет химико-энергетических характеристик  среднесуточного набора продуктов СанПиН 2.3/2.4.3590-20  (с учетом потерь при тепловой обработке)</t>
  </si>
  <si>
    <t>Выполнение нормативов для Крайнего Севера, % от суточной нормы</t>
  </si>
  <si>
    <t xml:space="preserve">Итого за: Завтраки </t>
  </si>
  <si>
    <t>Итого за: Обеды</t>
  </si>
  <si>
    <t>Итого за: Полдники</t>
  </si>
  <si>
    <t>Итого за завтраки, обеды, полдники</t>
  </si>
  <si>
    <t>Среднее значение завтраков, обедов, полдников</t>
  </si>
  <si>
    <t>Суточная норма СанПиН 2.3./2.4 3590-20 возрастная категория 7-11 лет</t>
  </si>
  <si>
    <t>Суточная норма для пришлого (европейского) насления  Крайнего Севера возрастная категория 7-11 лет</t>
  </si>
  <si>
    <t>СанПиН 2.3/2.4.3590-20  не установлена дополнительная потребность для районов Крайнего Севера и местностей приравненных к ним</t>
  </si>
  <si>
    <t>В методических рекомендациях МР 2.3.1 0253-21 Нормы физиологических потребностей в энергии и пищевых веществах для различных групп населения Российской Федерации предусмотрена дополнительная 15% потребность на адаптацию к холодному климату (для взрослых категорий пришлого населения)</t>
  </si>
  <si>
    <t>МР 2.4.5 0146-19 "Организация питания детей дошкольного и школьного возраста в организованных коллективах на территории Арктической зоны Российской Федерации" предусмотрена дополнительная потребность для пришлого населения на адаптацию к холодному климату и скорректировано соотношение доли макронутриентов в рационе применительно к «северному» типу метаболизма</t>
  </si>
  <si>
    <t>Потребность сформулирована исходя требований профилактической медицины, экстраполируя показатели МР 2.3.1 0253-21, МР 2.4.5 0146-19 применительно к возрастной группе 7-11 лет пришлого (европейского) населения в местностях приравненных к районам Крайнего Севера</t>
  </si>
  <si>
    <t>Приложение №14</t>
  </si>
  <si>
    <t>Приложение № 4</t>
  </si>
  <si>
    <t>Показатели химико-энергетических характеристик типового 20-ти дневного меню основного (организованного) питания для  муниципальных общеобразовательных организаций Петропавловск-Камчатского городского округа (возрастная категория 7 - 11 лет)</t>
  </si>
  <si>
    <t>Суточная потребность для районов Крайнего Севера и приравненных к ним местностей (без учета тепловых потерь) для возрастной категории 7-11 лет в осенне-зимне-весенний период</t>
  </si>
  <si>
    <t>Приложение № 1</t>
  </si>
  <si>
    <t>Типовое 20-ти дневное меню основного (организованного) питания для обучающихся муниципальных общеобразовательных организаций Петропавловск-Камчатского городского округа</t>
  </si>
  <si>
    <t>Приложение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</si>
</sst>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₽_-;\-* #,##0.00\ _₽_-;_-* \-??\ _₽_-;_-@_-"/>
    <numFmt numFmtId="165" formatCode="0.0"/>
    <numFmt numFmtId="166" formatCode="0&quot;%&quot;"/>
    <numFmt numFmtId="167" formatCode="0.0%"/>
  </numFmts>
  <fonts count="27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rgb="FF333333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1"/>
    </font>
    <font>
      <sz val="10"/>
      <name val="Arial"/>
      <family val="2"/>
      <charset val="204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sz val="8"/>
      <name val="Arial"/>
      <family val="2"/>
    </font>
    <font>
      <sz val="11"/>
      <color rgb="FF000000"/>
      <name val="Arial Narrow"/>
      <family val="2"/>
      <charset val="204"/>
    </font>
    <font>
      <sz val="11"/>
      <color indexed="63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1"/>
      <color rgb="FF000000"/>
      <name val="Arial Narrow"/>
      <family val="2"/>
      <charset val="204"/>
    </font>
    <font>
      <b/>
      <sz val="10"/>
      <color rgb="FF000000"/>
      <name val="Times New Roman"/>
      <family val="1"/>
      <charset val="204"/>
    </font>
    <font>
      <b/>
      <sz val="8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rgb="FF333333"/>
      <name val="Arial Narrow"/>
      <family val="2"/>
      <charset val="204"/>
    </font>
    <font>
      <b/>
      <sz val="11"/>
      <color rgb="FF333333"/>
      <name val="Arial Narrow"/>
      <family val="2"/>
      <charset val="204"/>
    </font>
    <font>
      <u/>
      <sz val="11"/>
      <name val="Arial Narrow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BDD7EE"/>
        <bgColor rgb="FF99CCFF"/>
      </patternFill>
    </fill>
    <fill>
      <patternFill patternType="solid">
        <fgColor rgb="FFFFFFFF"/>
        <bgColor rgb="FFF2F2F2"/>
      </patternFill>
    </fill>
    <fill>
      <patternFill patternType="solid">
        <fgColor rgb="FFFDEADA"/>
        <bgColor rgb="FFF2F2F2"/>
      </patternFill>
    </fill>
    <fill>
      <patternFill patternType="solid">
        <fgColor rgb="FFDBEEF4"/>
        <bgColor rgb="FFDCE6F2"/>
      </patternFill>
    </fill>
    <fill>
      <patternFill patternType="solid">
        <fgColor rgb="FFD7E4BD"/>
        <bgColor rgb="FFDDD9C3"/>
      </patternFill>
    </fill>
    <fill>
      <patternFill patternType="solid">
        <fgColor rgb="FFDDD9C3"/>
        <bgColor rgb="FFD7E4BD"/>
      </patternFill>
    </fill>
  </fills>
  <borders count="6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7">
    <xf numFmtId="0" fontId="0" fillId="0" borderId="0"/>
    <xf numFmtId="0" fontId="1" fillId="0" borderId="0"/>
    <xf numFmtId="9" fontId="1" fillId="0" borderId="0" applyBorder="0" applyProtection="0"/>
    <xf numFmtId="0" fontId="2" fillId="0" borderId="0"/>
    <xf numFmtId="0" fontId="3" fillId="0" borderId="0"/>
    <xf numFmtId="0" fontId="4" fillId="0" borderId="0"/>
    <xf numFmtId="0" fontId="5" fillId="0" borderId="0"/>
    <xf numFmtId="0" fontId="4" fillId="0" borderId="0"/>
    <xf numFmtId="0" fontId="6" fillId="0" borderId="0"/>
    <xf numFmtId="0" fontId="3" fillId="0" borderId="0"/>
    <xf numFmtId="0" fontId="3" fillId="0" borderId="0"/>
    <xf numFmtId="0" fontId="1" fillId="0" borderId="0"/>
    <xf numFmtId="0" fontId="2" fillId="0" borderId="0"/>
    <xf numFmtId="0" fontId="3" fillId="0" borderId="0"/>
    <xf numFmtId="0" fontId="3" fillId="0" borderId="0"/>
    <xf numFmtId="9" fontId="1" fillId="0" borderId="0" applyBorder="0" applyProtection="0"/>
    <xf numFmtId="9" fontId="7" fillId="0" borderId="0" applyBorder="0" applyProtection="0"/>
    <xf numFmtId="0" fontId="2" fillId="0" borderId="0"/>
    <xf numFmtId="164" fontId="4" fillId="0" borderId="0" applyBorder="0" applyProtection="0"/>
    <xf numFmtId="0" fontId="10" fillId="0" borderId="0"/>
    <xf numFmtId="9" fontId="1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9" fontId="3" fillId="0" borderId="0" applyBorder="0" applyProtection="0"/>
  </cellStyleXfs>
  <cellXfs count="364">
    <xf numFmtId="0" fontId="0" fillId="0" borderId="0" xfId="0"/>
    <xf numFmtId="0" fontId="8" fillId="0" borderId="0" xfId="3" applyFont="1" applyAlignment="1">
      <alignment horizontal="right" vertical="center"/>
    </xf>
    <xf numFmtId="0" fontId="13" fillId="0" borderId="0" xfId="0" applyFont="1"/>
    <xf numFmtId="0" fontId="13" fillId="0" borderId="0" xfId="0" applyFont="1" applyFill="1"/>
    <xf numFmtId="0" fontId="8" fillId="0" borderId="0" xfId="0" applyFont="1" applyFill="1"/>
    <xf numFmtId="0" fontId="9" fillId="0" borderId="0" xfId="0" applyFont="1" applyFill="1" applyBorder="1" applyAlignment="1">
      <alignment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right"/>
    </xf>
    <xf numFmtId="0" fontId="11" fillId="0" borderId="0" xfId="0" applyFont="1" applyFill="1"/>
    <xf numFmtId="0" fontId="12" fillId="0" borderId="0" xfId="0" applyFont="1" applyFill="1"/>
    <xf numFmtId="0" fontId="12" fillId="0" borderId="0" xfId="0" applyFont="1" applyFill="1" applyAlignment="1">
      <alignment horizontal="center" vertical="center"/>
    </xf>
    <xf numFmtId="0" fontId="12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Alignment="1">
      <alignment horizontal="left"/>
    </xf>
    <xf numFmtId="0" fontId="12" fillId="0" borderId="0" xfId="0" applyNumberFormat="1" applyFont="1" applyFill="1" applyAlignment="1">
      <alignment horizontal="center" vertical="center"/>
    </xf>
    <xf numFmtId="0" fontId="8" fillId="0" borderId="0" xfId="3" applyFont="1" applyFill="1" applyAlignment="1">
      <alignment horizontal="left"/>
    </xf>
    <xf numFmtId="0" fontId="8" fillId="0" borderId="0" xfId="3" applyFont="1" applyFill="1"/>
    <xf numFmtId="0" fontId="9" fillId="0" borderId="0" xfId="3" applyFont="1" applyFill="1" applyAlignment="1">
      <alignment wrapText="1"/>
    </xf>
    <xf numFmtId="0" fontId="8" fillId="0" borderId="0" xfId="19" applyFont="1"/>
    <xf numFmtId="1" fontId="8" fillId="0" borderId="4" xfId="19" applyNumberFormat="1" applyFont="1" applyBorder="1" applyAlignment="1">
      <alignment horizontal="right"/>
    </xf>
    <xf numFmtId="3" fontId="8" fillId="0" borderId="4" xfId="19" applyNumberFormat="1" applyFont="1" applyBorder="1" applyAlignment="1">
      <alignment horizontal="right"/>
    </xf>
    <xf numFmtId="2" fontId="8" fillId="0" borderId="4" xfId="19" applyNumberFormat="1" applyFont="1" applyBorder="1" applyAlignment="1">
      <alignment horizontal="center"/>
    </xf>
    <xf numFmtId="166" fontId="8" fillId="0" borderId="4" xfId="19" applyNumberFormat="1" applyFont="1" applyBorder="1" applyAlignment="1">
      <alignment horizontal="right"/>
    </xf>
    <xf numFmtId="166" fontId="8" fillId="0" borderId="4" xfId="19" applyNumberFormat="1" applyFont="1" applyBorder="1" applyAlignment="1">
      <alignment horizontal="center"/>
    </xf>
    <xf numFmtId="165" fontId="8" fillId="0" borderId="4" xfId="19" applyNumberFormat="1" applyFont="1" applyBorder="1" applyAlignment="1">
      <alignment horizontal="center"/>
    </xf>
    <xf numFmtId="2" fontId="8" fillId="3" borderId="4" xfId="19" applyNumberFormat="1" applyFont="1" applyFill="1" applyBorder="1" applyAlignment="1">
      <alignment horizontal="center"/>
    </xf>
    <xf numFmtId="166" fontId="8" fillId="3" borderId="4" xfId="19" applyNumberFormat="1" applyFont="1" applyFill="1" applyBorder="1" applyAlignment="1">
      <alignment horizontal="right"/>
    </xf>
    <xf numFmtId="166" fontId="8" fillId="3" borderId="4" xfId="19" applyNumberFormat="1" applyFont="1" applyFill="1" applyBorder="1" applyAlignment="1">
      <alignment horizontal="center"/>
    </xf>
    <xf numFmtId="165" fontId="8" fillId="3" borderId="4" xfId="19" applyNumberFormat="1" applyFont="1" applyFill="1" applyBorder="1" applyAlignment="1">
      <alignment horizontal="center"/>
    </xf>
    <xf numFmtId="0" fontId="11" fillId="4" borderId="0" xfId="4" applyFont="1" applyFill="1" applyAlignment="1">
      <alignment vertical="center"/>
    </xf>
    <xf numFmtId="0" fontId="11" fillId="4" borderId="0" xfId="4" applyFont="1" applyFill="1" applyAlignment="1">
      <alignment horizontal="right" vertical="center"/>
    </xf>
    <xf numFmtId="0" fontId="11" fillId="4" borderId="4" xfId="4" applyFont="1" applyFill="1" applyBorder="1" applyAlignment="1">
      <alignment horizontal="center" vertical="center" wrapText="1"/>
    </xf>
    <xf numFmtId="0" fontId="14" fillId="4" borderId="4" xfId="4" applyFont="1" applyFill="1" applyBorder="1" applyAlignment="1">
      <alignment horizontal="center" vertical="center"/>
    </xf>
    <xf numFmtId="0" fontId="11" fillId="4" borderId="4" xfId="4" applyFont="1" applyFill="1" applyBorder="1" applyAlignment="1">
      <alignment vertical="center"/>
    </xf>
    <xf numFmtId="0" fontId="11" fillId="4" borderId="4" xfId="4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/>
    </xf>
    <xf numFmtId="9" fontId="11" fillId="4" borderId="4" xfId="15" applyFont="1" applyFill="1" applyBorder="1" applyAlignment="1" applyProtection="1">
      <alignment vertical="center"/>
    </xf>
    <xf numFmtId="165" fontId="8" fillId="0" borderId="4" xfId="0" applyNumberFormat="1" applyFont="1" applyFill="1" applyBorder="1" applyAlignment="1">
      <alignment horizontal="center"/>
    </xf>
    <xf numFmtId="9" fontId="11" fillId="4" borderId="4" xfId="4" applyNumberFormat="1" applyFont="1" applyFill="1" applyBorder="1" applyAlignment="1">
      <alignment vertical="center"/>
    </xf>
    <xf numFmtId="0" fontId="14" fillId="4" borderId="4" xfId="4" applyFont="1" applyFill="1" applyBorder="1" applyAlignment="1">
      <alignment vertical="center"/>
    </xf>
    <xf numFmtId="2" fontId="9" fillId="0" borderId="4" xfId="0" applyNumberFormat="1" applyFont="1" applyFill="1" applyBorder="1" applyAlignment="1">
      <alignment horizontal="center"/>
    </xf>
    <xf numFmtId="9" fontId="14" fillId="4" borderId="4" xfId="15" applyFont="1" applyFill="1" applyBorder="1" applyAlignment="1" applyProtection="1">
      <alignment vertical="center"/>
    </xf>
    <xf numFmtId="9" fontId="14" fillId="0" borderId="4" xfId="15" applyNumberFormat="1" applyFont="1" applyFill="1" applyBorder="1" applyAlignment="1" applyProtection="1">
      <alignment vertical="center"/>
    </xf>
    <xf numFmtId="0" fontId="14" fillId="4" borderId="0" xfId="4" applyFont="1" applyFill="1" applyAlignment="1">
      <alignment vertical="center"/>
    </xf>
    <xf numFmtId="9" fontId="14" fillId="4" borderId="4" xfId="4" applyNumberFormat="1" applyFont="1" applyFill="1" applyBorder="1" applyAlignment="1">
      <alignment vertical="center"/>
    </xf>
    <xf numFmtId="0" fontId="5" fillId="4" borderId="0" xfId="6" applyFont="1" applyFill="1" applyBorder="1" applyAlignment="1">
      <alignment horizontal="left" vertical="center"/>
    </xf>
    <xf numFmtId="0" fontId="15" fillId="4" borderId="0" xfId="6" applyFont="1" applyFill="1" applyBorder="1" applyAlignment="1">
      <alignment horizontal="left" vertical="center"/>
    </xf>
    <xf numFmtId="0" fontId="16" fillId="0" borderId="0" xfId="0" applyFont="1"/>
    <xf numFmtId="1" fontId="8" fillId="0" borderId="4" xfId="21" applyNumberFormat="1" applyFont="1" applyBorder="1" applyAlignment="1">
      <alignment horizontal="center"/>
    </xf>
    <xf numFmtId="1" fontId="8" fillId="0" borderId="4" xfId="21" applyNumberFormat="1" applyFont="1" applyBorder="1" applyAlignment="1">
      <alignment horizontal="center" vertical="top"/>
    </xf>
    <xf numFmtId="0" fontId="8" fillId="0" borderId="4" xfId="21" applyNumberFormat="1" applyFont="1" applyBorder="1" applyAlignment="1">
      <alignment vertical="top" wrapText="1"/>
    </xf>
    <xf numFmtId="2" fontId="8" fillId="0" borderId="4" xfId="21" applyNumberFormat="1" applyFont="1" applyBorder="1" applyAlignment="1">
      <alignment horizontal="center" vertical="top"/>
    </xf>
    <xf numFmtId="165" fontId="8" fillId="0" borderId="4" xfId="21" applyNumberFormat="1" applyFont="1" applyBorder="1" applyAlignment="1">
      <alignment horizontal="center" vertical="top"/>
    </xf>
    <xf numFmtId="0" fontId="8" fillId="0" borderId="4" xfId="21" applyNumberFormat="1" applyFont="1" applyBorder="1" applyAlignment="1">
      <alignment horizontal="center" vertical="top"/>
    </xf>
    <xf numFmtId="3" fontId="8" fillId="0" borderId="4" xfId="21" applyNumberFormat="1" applyFont="1" applyBorder="1" applyAlignment="1">
      <alignment horizontal="center"/>
    </xf>
    <xf numFmtId="0" fontId="8" fillId="0" borderId="0" xfId="21" applyNumberFormat="1" applyFont="1" applyFill="1"/>
    <xf numFmtId="0" fontId="8" fillId="0" borderId="4" xfId="19" applyNumberFormat="1" applyFont="1" applyBorder="1" applyAlignment="1">
      <alignment horizontal="center"/>
    </xf>
    <xf numFmtId="0" fontId="8" fillId="0" borderId="4" xfId="19" applyNumberFormat="1" applyFont="1" applyBorder="1" applyAlignment="1">
      <alignment horizontal="center" vertical="center" wrapText="1"/>
    </xf>
    <xf numFmtId="0" fontId="8" fillId="0" borderId="0" xfId="1" applyFont="1"/>
    <xf numFmtId="0" fontId="8" fillId="0" borderId="4" xfId="22" applyNumberFormat="1" applyFont="1" applyBorder="1" applyAlignment="1">
      <alignment horizontal="center" vertical="center" wrapText="1"/>
    </xf>
    <xf numFmtId="0" fontId="9" fillId="0" borderId="10" xfId="21" applyFont="1" applyBorder="1"/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9" fillId="0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Border="1" applyAlignment="1">
      <alignment horizontal="right" vertical="center"/>
    </xf>
    <xf numFmtId="1" fontId="8" fillId="0" borderId="4" xfId="21" applyNumberFormat="1" applyFont="1" applyBorder="1" applyAlignment="1">
      <alignment horizontal="center" vertical="center"/>
    </xf>
    <xf numFmtId="2" fontId="8" fillId="0" borderId="4" xfId="21" applyNumberFormat="1" applyFont="1" applyBorder="1" applyAlignment="1">
      <alignment horizontal="center" vertical="center"/>
    </xf>
    <xf numFmtId="3" fontId="8" fillId="0" borderId="4" xfId="21" applyNumberFormat="1" applyFont="1" applyBorder="1" applyAlignment="1">
      <alignment horizontal="center" vertical="center"/>
    </xf>
    <xf numFmtId="165" fontId="8" fillId="0" borderId="4" xfId="21" applyNumberFormat="1" applyFont="1" applyBorder="1" applyAlignment="1">
      <alignment horizontal="center" vertical="center"/>
    </xf>
    <xf numFmtId="0" fontId="9" fillId="0" borderId="9" xfId="21" applyFont="1" applyBorder="1" applyAlignment="1">
      <alignment vertical="center"/>
    </xf>
    <xf numFmtId="0" fontId="8" fillId="0" borderId="4" xfId="21" applyNumberFormat="1" applyFont="1" applyBorder="1" applyAlignment="1">
      <alignment horizontal="center" vertical="center"/>
    </xf>
    <xf numFmtId="4" fontId="8" fillId="0" borderId="4" xfId="21" applyNumberFormat="1" applyFont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8" fillId="0" borderId="0" xfId="11" applyFont="1"/>
    <xf numFmtId="2" fontId="8" fillId="0" borderId="13" xfId="19" applyNumberFormat="1" applyFont="1" applyBorder="1" applyAlignment="1">
      <alignment horizontal="center"/>
    </xf>
    <xf numFmtId="166" fontId="8" fillId="0" borderId="13" xfId="19" applyNumberFormat="1" applyFont="1" applyBorder="1" applyAlignment="1">
      <alignment horizontal="right"/>
    </xf>
    <xf numFmtId="166" fontId="8" fillId="0" borderId="13" xfId="19" applyNumberFormat="1" applyFont="1" applyBorder="1" applyAlignment="1">
      <alignment horizontal="center"/>
    </xf>
    <xf numFmtId="165" fontId="8" fillId="0" borderId="13" xfId="19" applyNumberFormat="1" applyFont="1" applyBorder="1" applyAlignment="1">
      <alignment horizontal="center"/>
    </xf>
    <xf numFmtId="2" fontId="8" fillId="3" borderId="13" xfId="19" applyNumberFormat="1" applyFont="1" applyFill="1" applyBorder="1" applyAlignment="1">
      <alignment horizontal="center"/>
    </xf>
    <xf numFmtId="165" fontId="8" fillId="3" borderId="13" xfId="19" applyNumberFormat="1" applyFont="1" applyFill="1" applyBorder="1" applyAlignment="1">
      <alignment horizontal="center"/>
    </xf>
    <xf numFmtId="166" fontId="8" fillId="3" borderId="13" xfId="19" applyNumberFormat="1" applyFont="1" applyFill="1" applyBorder="1" applyAlignment="1">
      <alignment horizontal="right"/>
    </xf>
    <xf numFmtId="166" fontId="8" fillId="3" borderId="13" xfId="19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8" fillId="0" borderId="4" xfId="21" applyNumberFormat="1" applyFont="1" applyBorder="1" applyAlignment="1">
      <alignment horizontal="center" vertical="center" wrapText="1"/>
    </xf>
    <xf numFmtId="0" fontId="14" fillId="4" borderId="4" xfId="4" applyFont="1" applyFill="1" applyBorder="1" applyAlignment="1">
      <alignment horizontal="center" vertical="center"/>
    </xf>
    <xf numFmtId="0" fontId="8" fillId="0" borderId="13" xfId="19" applyNumberFormat="1" applyFont="1" applyBorder="1" applyAlignment="1">
      <alignment horizontal="center" vertical="center" wrapText="1"/>
    </xf>
    <xf numFmtId="0" fontId="8" fillId="0" borderId="13" xfId="19" applyNumberFormat="1" applyFont="1" applyBorder="1" applyAlignment="1">
      <alignment horizontal="center"/>
    </xf>
    <xf numFmtId="1" fontId="8" fillId="0" borderId="13" xfId="19" applyNumberFormat="1" applyFont="1" applyBorder="1" applyAlignment="1">
      <alignment horizontal="center"/>
    </xf>
    <xf numFmtId="0" fontId="9" fillId="2" borderId="7" xfId="3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18" fillId="0" borderId="0" xfId="11" applyFont="1"/>
    <xf numFmtId="0" fontId="18" fillId="0" borderId="0" xfId="11" applyFont="1" applyAlignment="1">
      <alignment horizontal="right"/>
    </xf>
    <xf numFmtId="0" fontId="1" fillId="0" borderId="0" xfId="11"/>
    <xf numFmtId="0" fontId="19" fillId="0" borderId="13" xfId="11" applyFont="1" applyBorder="1"/>
    <xf numFmtId="2" fontId="8" fillId="0" borderId="13" xfId="11" applyNumberFormat="1" applyFont="1" applyBorder="1" applyAlignment="1">
      <alignment horizontal="center" vertical="top"/>
    </xf>
    <xf numFmtId="0" fontId="8" fillId="0" borderId="13" xfId="11" applyFont="1" applyBorder="1" applyAlignment="1">
      <alignment vertical="top" wrapText="1"/>
    </xf>
    <xf numFmtId="0" fontId="18" fillId="0" borderId="13" xfId="11" applyFont="1" applyBorder="1"/>
    <xf numFmtId="1" fontId="8" fillId="0" borderId="13" xfId="11" applyNumberFormat="1" applyFont="1" applyBorder="1" applyAlignment="1">
      <alignment horizontal="center" vertical="top"/>
    </xf>
    <xf numFmtId="0" fontId="8" fillId="0" borderId="0" xfId="11" applyFont="1" applyAlignment="1">
      <alignment vertical="center" wrapText="1"/>
    </xf>
    <xf numFmtId="0" fontId="8" fillId="0" borderId="0" xfId="11" applyFont="1" applyAlignment="1">
      <alignment horizontal="center" vertical="center"/>
    </xf>
    <xf numFmtId="0" fontId="20" fillId="0" borderId="0" xfId="11" applyFont="1" applyAlignment="1">
      <alignment horizontal="center" vertical="center"/>
    </xf>
    <xf numFmtId="0" fontId="8" fillId="0" borderId="0" xfId="11" applyFont="1" applyAlignment="1">
      <alignment horizontal="center" vertical="center" wrapText="1"/>
    </xf>
    <xf numFmtId="0" fontId="20" fillId="0" borderId="0" xfId="11" applyFont="1" applyAlignment="1">
      <alignment vertical="center"/>
    </xf>
    <xf numFmtId="0" fontId="9" fillId="0" borderId="0" xfId="11" applyFont="1" applyAlignment="1">
      <alignment vertical="center"/>
    </xf>
    <xf numFmtId="0" fontId="9" fillId="0" borderId="14" xfId="11" applyFont="1" applyBorder="1" applyAlignment="1">
      <alignment horizontal="center" vertical="center"/>
    </xf>
    <xf numFmtId="0" fontId="8" fillId="0" borderId="15" xfId="11" applyFont="1" applyBorder="1" applyAlignment="1">
      <alignment horizontal="center" vertical="center" wrapText="1"/>
    </xf>
    <xf numFmtId="0" fontId="8" fillId="0" borderId="16" xfId="11" applyFont="1" applyBorder="1" applyAlignment="1">
      <alignment horizontal="center" vertical="center"/>
    </xf>
    <xf numFmtId="1" fontId="8" fillId="0" borderId="17" xfId="21" applyNumberFormat="1" applyFont="1" applyBorder="1" applyAlignment="1">
      <alignment horizontal="center" vertical="center"/>
    </xf>
    <xf numFmtId="0" fontId="8" fillId="0" borderId="18" xfId="21" applyNumberFormat="1" applyFont="1" applyBorder="1" applyAlignment="1">
      <alignment horizontal="center" vertical="center" wrapText="1"/>
    </xf>
    <xf numFmtId="1" fontId="8" fillId="0" borderId="19" xfId="21" applyNumberFormat="1" applyFont="1" applyBorder="1" applyAlignment="1">
      <alignment horizontal="center" vertical="center"/>
    </xf>
    <xf numFmtId="0" fontId="8" fillId="0" borderId="0" xfId="11" applyFont="1" applyAlignment="1">
      <alignment vertical="center"/>
    </xf>
    <xf numFmtId="2" fontId="8" fillId="0" borderId="17" xfId="21" applyNumberFormat="1" applyFont="1" applyBorder="1" applyAlignment="1">
      <alignment horizontal="center" vertical="center"/>
    </xf>
    <xf numFmtId="1" fontId="9" fillId="0" borderId="19" xfId="25" applyNumberFormat="1" applyFont="1" applyBorder="1" applyAlignment="1">
      <alignment horizontal="center" vertical="center"/>
    </xf>
    <xf numFmtId="3" fontId="9" fillId="0" borderId="19" xfId="25" applyNumberFormat="1" applyFont="1" applyBorder="1" applyAlignment="1">
      <alignment horizontal="center" vertical="center"/>
    </xf>
    <xf numFmtId="3" fontId="8" fillId="0" borderId="17" xfId="21" applyNumberFormat="1" applyFont="1" applyBorder="1" applyAlignment="1">
      <alignment horizontal="center" vertical="center"/>
    </xf>
    <xf numFmtId="0" fontId="8" fillId="0" borderId="17" xfId="25" applyFont="1" applyBorder="1" applyAlignment="1">
      <alignment horizontal="center" vertical="center"/>
    </xf>
    <xf numFmtId="0" fontId="8" fillId="0" borderId="18" xfId="25" applyFont="1" applyBorder="1" applyAlignment="1">
      <alignment horizontal="center" vertical="center" wrapText="1"/>
    </xf>
    <xf numFmtId="1" fontId="8" fillId="0" borderId="19" xfId="25" applyNumberFormat="1" applyFont="1" applyBorder="1" applyAlignment="1">
      <alignment horizontal="center" vertical="center"/>
    </xf>
    <xf numFmtId="1" fontId="8" fillId="0" borderId="17" xfId="25" applyNumberFormat="1" applyFont="1" applyBorder="1" applyAlignment="1">
      <alignment horizontal="center" vertical="center"/>
    </xf>
    <xf numFmtId="165" fontId="8" fillId="0" borderId="17" xfId="21" applyNumberFormat="1" applyFont="1" applyBorder="1" applyAlignment="1">
      <alignment horizontal="center" vertical="center"/>
    </xf>
    <xf numFmtId="0" fontId="8" fillId="0" borderId="17" xfId="21" applyNumberFormat="1" applyFont="1" applyBorder="1" applyAlignment="1">
      <alignment horizontal="center" vertical="center"/>
    </xf>
    <xf numFmtId="4" fontId="8" fillId="0" borderId="17" xfId="21" applyNumberFormat="1" applyFont="1" applyBorder="1" applyAlignment="1">
      <alignment horizontal="center" vertical="center"/>
    </xf>
    <xf numFmtId="3" fontId="9" fillId="0" borderId="21" xfId="25" applyNumberFormat="1" applyFont="1" applyBorder="1" applyAlignment="1">
      <alignment horizontal="center" vertical="center"/>
    </xf>
    <xf numFmtId="2" fontId="8" fillId="0" borderId="22" xfId="21" applyNumberFormat="1" applyFont="1" applyFill="1" applyBorder="1" applyAlignment="1">
      <alignment horizontal="center" vertical="center" wrapText="1"/>
    </xf>
    <xf numFmtId="9" fontId="8" fillId="0" borderId="22" xfId="20" applyFont="1" applyFill="1" applyBorder="1" applyAlignment="1">
      <alignment horizontal="center"/>
    </xf>
    <xf numFmtId="0" fontId="8" fillId="4" borderId="0" xfId="8" applyFont="1" applyFill="1"/>
    <xf numFmtId="0" fontId="8" fillId="4" borderId="0" xfId="8" applyFont="1" applyFill="1" applyAlignment="1">
      <alignment horizontal="right"/>
    </xf>
    <xf numFmtId="0" fontId="10" fillId="0" borderId="0" xfId="23"/>
    <xf numFmtId="0" fontId="9" fillId="4" borderId="0" xfId="8" applyFont="1" applyFill="1"/>
    <xf numFmtId="0" fontId="9" fillId="4" borderId="24" xfId="8" applyFont="1" applyFill="1" applyBorder="1" applyAlignment="1">
      <alignment horizontal="center" vertical="center" wrapText="1"/>
    </xf>
    <xf numFmtId="0" fontId="9" fillId="4" borderId="24" xfId="8" applyFont="1" applyFill="1" applyBorder="1" applyAlignment="1">
      <alignment horizontal="left" vertical="center" wrapText="1"/>
    </xf>
    <xf numFmtId="2" fontId="9" fillId="4" borderId="24" xfId="8" applyNumberFormat="1" applyFont="1" applyFill="1" applyBorder="1" applyAlignment="1">
      <alignment horizontal="center" vertical="center" wrapText="1"/>
    </xf>
    <xf numFmtId="165" fontId="9" fillId="4" borderId="24" xfId="8" applyNumberFormat="1" applyFont="1" applyFill="1" applyBorder="1" applyAlignment="1">
      <alignment horizontal="center" vertical="center" wrapText="1"/>
    </xf>
    <xf numFmtId="0" fontId="8" fillId="4" borderId="24" xfId="8" applyFont="1" applyFill="1" applyBorder="1" applyAlignment="1">
      <alignment horizontal="left" vertical="center" wrapText="1"/>
    </xf>
    <xf numFmtId="2" fontId="8" fillId="4" borderId="24" xfId="8" applyNumberFormat="1" applyFont="1" applyFill="1" applyBorder="1" applyAlignment="1">
      <alignment horizontal="center" vertical="center" wrapText="1"/>
    </xf>
    <xf numFmtId="1" fontId="8" fillId="4" borderId="24" xfId="8" applyNumberFormat="1" applyFont="1" applyFill="1" applyBorder="1" applyAlignment="1">
      <alignment horizontal="center" vertical="center" wrapText="1"/>
    </xf>
    <xf numFmtId="165" fontId="8" fillId="4" borderId="24" xfId="8" applyNumberFormat="1" applyFont="1" applyFill="1" applyBorder="1" applyAlignment="1">
      <alignment horizontal="center" vertical="center" wrapText="1"/>
    </xf>
    <xf numFmtId="1" fontId="9" fillId="4" borderId="24" xfId="8" applyNumberFormat="1" applyFont="1" applyFill="1" applyBorder="1" applyAlignment="1">
      <alignment horizontal="center" vertical="center" wrapText="1"/>
    </xf>
    <xf numFmtId="0" fontId="8" fillId="4" borderId="24" xfId="8" applyFont="1" applyFill="1" applyBorder="1" applyAlignment="1">
      <alignment horizontal="center" vertical="center" wrapText="1"/>
    </xf>
    <xf numFmtId="165" fontId="9" fillId="4" borderId="24" xfId="8" applyNumberFormat="1" applyFont="1" applyFill="1" applyBorder="1" applyAlignment="1">
      <alignment horizontal="left" vertical="center" wrapText="1"/>
    </xf>
    <xf numFmtId="0" fontId="9" fillId="4" borderId="11" xfId="8" applyFont="1" applyFill="1" applyBorder="1" applyAlignment="1">
      <alignment horizontal="center"/>
    </xf>
    <xf numFmtId="165" fontId="9" fillId="4" borderId="11" xfId="8" applyNumberFormat="1" applyFont="1" applyFill="1" applyBorder="1" applyAlignment="1">
      <alignment horizontal="center"/>
    </xf>
    <xf numFmtId="2" fontId="9" fillId="4" borderId="11" xfId="8" applyNumberFormat="1" applyFont="1" applyFill="1" applyBorder="1" applyAlignment="1">
      <alignment horizontal="center"/>
    </xf>
    <xf numFmtId="0" fontId="9" fillId="4" borderId="12" xfId="8" applyFont="1" applyFill="1" applyBorder="1" applyAlignment="1">
      <alignment horizontal="center"/>
    </xf>
    <xf numFmtId="0" fontId="9" fillId="4" borderId="0" xfId="8" applyFont="1" applyFill="1" applyAlignment="1">
      <alignment horizontal="center"/>
    </xf>
    <xf numFmtId="0" fontId="9" fillId="4" borderId="18" xfId="8" applyFont="1" applyFill="1" applyBorder="1" applyAlignment="1">
      <alignment horizontal="center" vertical="center" wrapText="1"/>
    </xf>
    <xf numFmtId="2" fontId="8" fillId="4" borderId="0" xfId="8" applyNumberFormat="1" applyFont="1" applyFill="1"/>
    <xf numFmtId="0" fontId="3" fillId="0" borderId="0" xfId="4"/>
    <xf numFmtId="0" fontId="21" fillId="0" borderId="0" xfId="4" applyFont="1" applyAlignment="1">
      <alignment horizontal="center" vertical="center"/>
    </xf>
    <xf numFmtId="0" fontId="22" fillId="0" borderId="24" xfId="4" applyFont="1" applyBorder="1" applyAlignment="1">
      <alignment horizontal="center" vertical="center" wrapText="1"/>
    </xf>
    <xf numFmtId="0" fontId="21" fillId="0" borderId="24" xfId="4" applyFont="1" applyBorder="1" applyAlignment="1">
      <alignment horizontal="center" vertical="center" wrapText="1"/>
    </xf>
    <xf numFmtId="0" fontId="22" fillId="0" borderId="24" xfId="4" applyFont="1" applyBorder="1" applyAlignment="1">
      <alignment horizontal="center" vertical="center"/>
    </xf>
    <xf numFmtId="0" fontId="24" fillId="0" borderId="0" xfId="4" applyFont="1" applyAlignment="1">
      <alignment horizontal="center" vertical="center"/>
    </xf>
    <xf numFmtId="0" fontId="21" fillId="7" borderId="24" xfId="4" applyFont="1" applyFill="1" applyBorder="1" applyAlignment="1">
      <alignment horizontal="center" vertical="center" wrapText="1"/>
    </xf>
    <xf numFmtId="0" fontId="21" fillId="7" borderId="24" xfId="4" applyFont="1" applyFill="1" applyBorder="1" applyAlignment="1">
      <alignment horizontal="center" vertical="center"/>
    </xf>
    <xf numFmtId="9" fontId="21" fillId="7" borderId="24" xfId="26" applyFont="1" applyFill="1" applyBorder="1" applyAlignment="1" applyProtection="1">
      <alignment horizontal="center" vertical="center"/>
    </xf>
    <xf numFmtId="9" fontId="21" fillId="7" borderId="24" xfId="4" applyNumberFormat="1" applyFont="1" applyFill="1" applyBorder="1" applyAlignment="1">
      <alignment horizontal="center" vertical="center"/>
    </xf>
    <xf numFmtId="0" fontId="21" fillId="8" borderId="24" xfId="4" applyFont="1" applyFill="1" applyBorder="1" applyAlignment="1">
      <alignment horizontal="center" vertical="center" wrapText="1"/>
    </xf>
    <xf numFmtId="0" fontId="21" fillId="8" borderId="24" xfId="4" applyFont="1" applyFill="1" applyBorder="1" applyAlignment="1">
      <alignment horizontal="center" vertical="center"/>
    </xf>
    <xf numFmtId="9" fontId="21" fillId="8" borderId="24" xfId="26" applyFont="1" applyFill="1" applyBorder="1" applyAlignment="1" applyProtection="1">
      <alignment horizontal="center" vertical="center"/>
    </xf>
    <xf numFmtId="9" fontId="21" fillId="8" borderId="24" xfId="4" applyNumberFormat="1" applyFont="1" applyFill="1" applyBorder="1" applyAlignment="1">
      <alignment horizontal="center" vertical="center"/>
    </xf>
    <xf numFmtId="0" fontId="21" fillId="9" borderId="24" xfId="4" applyFont="1" applyFill="1" applyBorder="1" applyAlignment="1">
      <alignment horizontal="center" vertical="center" wrapText="1"/>
    </xf>
    <xf numFmtId="0" fontId="21" fillId="9" borderId="24" xfId="4" applyFont="1" applyFill="1" applyBorder="1" applyAlignment="1">
      <alignment horizontal="center" vertical="center"/>
    </xf>
    <xf numFmtId="9" fontId="21" fillId="9" borderId="24" xfId="26" applyFont="1" applyFill="1" applyBorder="1" applyAlignment="1" applyProtection="1">
      <alignment horizontal="center" vertical="center"/>
    </xf>
    <xf numFmtId="0" fontId="21" fillId="10" borderId="24" xfId="4" applyFont="1" applyFill="1" applyBorder="1" applyAlignment="1">
      <alignment horizontal="center" vertical="center" wrapText="1"/>
    </xf>
    <xf numFmtId="0" fontId="21" fillId="10" borderId="24" xfId="4" applyFont="1" applyFill="1" applyBorder="1" applyAlignment="1">
      <alignment horizontal="center" vertical="center"/>
    </xf>
    <xf numFmtId="9" fontId="21" fillId="10" borderId="24" xfId="26" applyFont="1" applyFill="1" applyBorder="1" applyAlignment="1" applyProtection="1">
      <alignment horizontal="center" vertical="center"/>
    </xf>
    <xf numFmtId="2" fontId="22" fillId="0" borderId="24" xfId="4" applyNumberFormat="1" applyFont="1" applyBorder="1" applyAlignment="1">
      <alignment horizontal="center" vertical="center"/>
    </xf>
    <xf numFmtId="167" fontId="21" fillId="0" borderId="24" xfId="26" applyNumberFormat="1" applyFont="1" applyBorder="1" applyAlignment="1" applyProtection="1">
      <alignment horizontal="center" vertical="center"/>
    </xf>
    <xf numFmtId="9" fontId="21" fillId="0" borderId="24" xfId="26" applyFont="1" applyBorder="1" applyAlignment="1" applyProtection="1">
      <alignment horizontal="center" vertical="center"/>
    </xf>
    <xf numFmtId="0" fontId="3" fillId="0" borderId="0" xfId="4"/>
    <xf numFmtId="0" fontId="21" fillId="0" borderId="0" xfId="4" applyFont="1" applyAlignment="1">
      <alignment horizontal="center" vertical="center"/>
    </xf>
    <xf numFmtId="0" fontId="22" fillId="0" borderId="24" xfId="4" applyFont="1" applyBorder="1" applyAlignment="1">
      <alignment horizontal="center" vertical="center" wrapText="1"/>
    </xf>
    <xf numFmtId="0" fontId="21" fillId="0" borderId="24" xfId="4" applyFont="1" applyBorder="1" applyAlignment="1">
      <alignment horizontal="center" vertical="center" wrapText="1"/>
    </xf>
    <xf numFmtId="0" fontId="22" fillId="0" borderId="24" xfId="4" applyFont="1" applyBorder="1" applyAlignment="1">
      <alignment horizontal="center" vertical="center"/>
    </xf>
    <xf numFmtId="0" fontId="24" fillId="0" borderId="0" xfId="4" applyFont="1" applyAlignment="1">
      <alignment horizontal="center" vertical="center"/>
    </xf>
    <xf numFmtId="2" fontId="22" fillId="0" borderId="24" xfId="4" applyNumberFormat="1" applyFont="1" applyBorder="1" applyAlignment="1">
      <alignment horizontal="center" vertical="center"/>
    </xf>
    <xf numFmtId="167" fontId="21" fillId="0" borderId="24" xfId="26" applyNumberFormat="1" applyFont="1" applyBorder="1" applyAlignment="1" applyProtection="1">
      <alignment horizontal="center" vertical="center"/>
    </xf>
    <xf numFmtId="9" fontId="21" fillId="0" borderId="24" xfId="26" applyFont="1" applyBorder="1" applyAlignment="1" applyProtection="1">
      <alignment horizontal="center" vertical="center"/>
    </xf>
    <xf numFmtId="0" fontId="22" fillId="0" borderId="1" xfId="4" applyFont="1" applyBorder="1" applyAlignment="1">
      <alignment horizontal="center" vertical="center"/>
    </xf>
    <xf numFmtId="0" fontId="22" fillId="0" borderId="1" xfId="4" applyFont="1" applyBorder="1" applyAlignment="1">
      <alignment horizontal="center" vertical="center" wrapText="1"/>
    </xf>
    <xf numFmtId="0" fontId="21" fillId="7" borderId="25" xfId="4" applyFont="1" applyFill="1" applyBorder="1" applyAlignment="1">
      <alignment horizontal="center" vertical="center" wrapText="1"/>
    </xf>
    <xf numFmtId="0" fontId="21" fillId="7" borderId="26" xfId="4" applyFont="1" applyFill="1" applyBorder="1" applyAlignment="1">
      <alignment horizontal="center" vertical="center"/>
    </xf>
    <xf numFmtId="0" fontId="21" fillId="7" borderId="27" xfId="4" applyFont="1" applyFill="1" applyBorder="1" applyAlignment="1">
      <alignment horizontal="center" vertical="center"/>
    </xf>
    <xf numFmtId="0" fontId="21" fillId="7" borderId="28" xfId="4" applyFont="1" applyFill="1" applyBorder="1" applyAlignment="1">
      <alignment horizontal="center" vertical="center" wrapText="1"/>
    </xf>
    <xf numFmtId="9" fontId="21" fillId="7" borderId="29" xfId="26" applyFont="1" applyFill="1" applyBorder="1" applyAlignment="1" applyProtection="1">
      <alignment horizontal="center" vertical="center"/>
    </xf>
    <xf numFmtId="9" fontId="21" fillId="7" borderId="30" xfId="4" applyNumberFormat="1" applyFont="1" applyFill="1" applyBorder="1" applyAlignment="1">
      <alignment horizontal="center" vertical="center"/>
    </xf>
    <xf numFmtId="0" fontId="21" fillId="8" borderId="25" xfId="4" applyFont="1" applyFill="1" applyBorder="1" applyAlignment="1">
      <alignment horizontal="center" vertical="center" wrapText="1"/>
    </xf>
    <xf numFmtId="0" fontId="21" fillId="8" borderId="26" xfId="4" applyFont="1" applyFill="1" applyBorder="1" applyAlignment="1">
      <alignment horizontal="center" vertical="center"/>
    </xf>
    <xf numFmtId="0" fontId="21" fillId="8" borderId="27" xfId="4" applyFont="1" applyFill="1" applyBorder="1" applyAlignment="1">
      <alignment horizontal="center" vertical="center"/>
    </xf>
    <xf numFmtId="0" fontId="21" fillId="8" borderId="28" xfId="4" applyFont="1" applyFill="1" applyBorder="1" applyAlignment="1">
      <alignment horizontal="center" vertical="center" wrapText="1"/>
    </xf>
    <xf numFmtId="9" fontId="21" fillId="8" borderId="29" xfId="26" applyFont="1" applyFill="1" applyBorder="1" applyAlignment="1" applyProtection="1">
      <alignment horizontal="center" vertical="center"/>
    </xf>
    <xf numFmtId="9" fontId="21" fillId="8" borderId="30" xfId="4" applyNumberFormat="1" applyFont="1" applyFill="1" applyBorder="1" applyAlignment="1">
      <alignment horizontal="center" vertical="center"/>
    </xf>
    <xf numFmtId="0" fontId="21" fillId="8" borderId="31" xfId="4" applyFont="1" applyFill="1" applyBorder="1" applyAlignment="1">
      <alignment horizontal="center" vertical="center" wrapText="1"/>
    </xf>
    <xf numFmtId="9" fontId="21" fillId="8" borderId="32" xfId="4" applyNumberFormat="1" applyFont="1" applyFill="1" applyBorder="1" applyAlignment="1">
      <alignment horizontal="center" vertical="center"/>
    </xf>
    <xf numFmtId="0" fontId="21" fillId="9" borderId="25" xfId="4" applyFont="1" applyFill="1" applyBorder="1" applyAlignment="1">
      <alignment horizontal="center" vertical="center" wrapText="1"/>
    </xf>
    <xf numFmtId="0" fontId="21" fillId="9" borderId="26" xfId="4" applyFont="1" applyFill="1" applyBorder="1" applyAlignment="1">
      <alignment horizontal="center" vertical="center"/>
    </xf>
    <xf numFmtId="0" fontId="21" fillId="9" borderId="27" xfId="4" applyFont="1" applyFill="1" applyBorder="1" applyAlignment="1">
      <alignment horizontal="center" vertical="center"/>
    </xf>
    <xf numFmtId="0" fontId="21" fillId="9" borderId="28" xfId="4" applyFont="1" applyFill="1" applyBorder="1" applyAlignment="1">
      <alignment horizontal="center" vertical="center" wrapText="1"/>
    </xf>
    <xf numFmtId="9" fontId="21" fillId="9" borderId="29" xfId="26" applyFont="1" applyFill="1" applyBorder="1" applyAlignment="1" applyProtection="1">
      <alignment horizontal="center" vertical="center"/>
    </xf>
    <xf numFmtId="9" fontId="21" fillId="9" borderId="30" xfId="26" applyFont="1" applyFill="1" applyBorder="1" applyAlignment="1" applyProtection="1">
      <alignment horizontal="center" vertical="center"/>
    </xf>
    <xf numFmtId="0" fontId="21" fillId="10" borderId="33" xfId="4" applyFont="1" applyFill="1" applyBorder="1" applyAlignment="1">
      <alignment horizontal="center" vertical="center" wrapText="1"/>
    </xf>
    <xf numFmtId="0" fontId="21" fillId="10" borderId="26" xfId="4" applyFont="1" applyFill="1" applyBorder="1" applyAlignment="1">
      <alignment horizontal="center" vertical="center"/>
    </xf>
    <xf numFmtId="0" fontId="21" fillId="10" borderId="27" xfId="4" applyFont="1" applyFill="1" applyBorder="1" applyAlignment="1">
      <alignment horizontal="center" vertical="center"/>
    </xf>
    <xf numFmtId="0" fontId="21" fillId="10" borderId="28" xfId="4" applyFont="1" applyFill="1" applyBorder="1" applyAlignment="1">
      <alignment horizontal="center" vertical="center" wrapText="1"/>
    </xf>
    <xf numFmtId="9" fontId="21" fillId="10" borderId="29" xfId="26" applyFont="1" applyFill="1" applyBorder="1" applyAlignment="1" applyProtection="1">
      <alignment horizontal="center" vertical="center"/>
    </xf>
    <xf numFmtId="9" fontId="21" fillId="10" borderId="30" xfId="26" applyFont="1" applyFill="1" applyBorder="1" applyAlignment="1" applyProtection="1">
      <alignment horizontal="center" vertical="center"/>
    </xf>
    <xf numFmtId="0" fontId="25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18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/>
    </xf>
    <xf numFmtId="0" fontId="25" fillId="0" borderId="18" xfId="0" applyFont="1" applyBorder="1"/>
    <xf numFmtId="0" fontId="25" fillId="0" borderId="18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 wrapText="1"/>
    </xf>
    <xf numFmtId="0" fontId="25" fillId="0" borderId="18" xfId="0" applyFont="1" applyBorder="1" applyAlignment="1">
      <alignment wrapText="1"/>
    </xf>
    <xf numFmtId="0" fontId="26" fillId="0" borderId="18" xfId="0" applyFont="1" applyBorder="1" applyAlignment="1">
      <alignment horizontal="right" vertical="center"/>
    </xf>
    <xf numFmtId="0" fontId="25" fillId="0" borderId="0" xfId="0" applyFont="1" applyAlignment="1">
      <alignment horizontal="center" vertical="center" wrapText="1"/>
    </xf>
    <xf numFmtId="0" fontId="8" fillId="0" borderId="24" xfId="21" applyNumberFormat="1" applyFont="1" applyFill="1" applyBorder="1" applyAlignment="1">
      <alignment horizontal="center" vertical="top"/>
    </xf>
    <xf numFmtId="2" fontId="8" fillId="0" borderId="24" xfId="21" applyNumberFormat="1" applyFont="1" applyFill="1" applyBorder="1" applyAlignment="1">
      <alignment horizontal="center" vertical="center" wrapText="1"/>
    </xf>
    <xf numFmtId="1" fontId="8" fillId="0" borderId="24" xfId="21" applyNumberFormat="1" applyFont="1" applyFill="1" applyBorder="1" applyAlignment="1">
      <alignment horizontal="center" vertical="center"/>
    </xf>
    <xf numFmtId="166" fontId="8" fillId="0" borderId="24" xfId="24" applyNumberFormat="1" applyFont="1" applyFill="1" applyBorder="1" applyAlignment="1">
      <alignment horizontal="center"/>
    </xf>
    <xf numFmtId="9" fontId="8" fillId="0" borderId="24" xfId="20" applyFont="1" applyFill="1" applyBorder="1" applyAlignment="1">
      <alignment horizontal="center"/>
    </xf>
    <xf numFmtId="2" fontId="8" fillId="0" borderId="24" xfId="24" applyNumberFormat="1" applyFont="1" applyFill="1" applyBorder="1" applyAlignment="1">
      <alignment horizontal="center" vertical="center" wrapText="1"/>
    </xf>
    <xf numFmtId="1" fontId="8" fillId="0" borderId="24" xfId="24" applyNumberFormat="1" applyFont="1" applyFill="1" applyBorder="1" applyAlignment="1">
      <alignment horizontal="center" vertical="center"/>
    </xf>
    <xf numFmtId="2" fontId="8" fillId="0" borderId="35" xfId="21" applyNumberFormat="1" applyFont="1" applyFill="1" applyBorder="1" applyAlignment="1">
      <alignment horizontal="center" vertical="center" wrapText="1"/>
    </xf>
    <xf numFmtId="9" fontId="8" fillId="0" borderId="35" xfId="20" applyFont="1" applyFill="1" applyBorder="1" applyAlignment="1">
      <alignment horizontal="center"/>
    </xf>
    <xf numFmtId="3" fontId="8" fillId="0" borderId="5" xfId="21" applyNumberFormat="1" applyFont="1" applyFill="1" applyBorder="1" applyAlignment="1">
      <alignment horizontal="center" vertical="center"/>
    </xf>
    <xf numFmtId="2" fontId="8" fillId="0" borderId="5" xfId="21" applyNumberFormat="1" applyFont="1" applyFill="1" applyBorder="1" applyAlignment="1">
      <alignment horizontal="center" vertical="center" wrapText="1"/>
    </xf>
    <xf numFmtId="4" fontId="8" fillId="0" borderId="5" xfId="21" applyNumberFormat="1" applyFont="1" applyFill="1" applyBorder="1" applyAlignment="1">
      <alignment horizontal="center" vertical="center" wrapText="1"/>
    </xf>
    <xf numFmtId="2" fontId="8" fillId="0" borderId="37" xfId="21" applyNumberFormat="1" applyFont="1" applyFill="1" applyBorder="1" applyAlignment="1">
      <alignment horizontal="center" vertical="center" wrapText="1"/>
    </xf>
    <xf numFmtId="0" fontId="8" fillId="0" borderId="29" xfId="21" applyNumberFormat="1" applyFont="1" applyFill="1" applyBorder="1" applyAlignment="1">
      <alignment horizontal="center" vertical="center" wrapText="1"/>
    </xf>
    <xf numFmtId="3" fontId="8" fillId="0" borderId="26" xfId="24" applyNumberFormat="1" applyFont="1" applyFill="1" applyBorder="1" applyAlignment="1">
      <alignment horizontal="center" vertical="center"/>
    </xf>
    <xf numFmtId="2" fontId="8" fillId="0" borderId="26" xfId="24" applyNumberFormat="1" applyFont="1" applyFill="1" applyBorder="1" applyAlignment="1">
      <alignment horizontal="center" vertical="center" wrapText="1"/>
    </xf>
    <xf numFmtId="4" fontId="8" fillId="0" borderId="26" xfId="24" applyNumberFormat="1" applyFont="1" applyFill="1" applyBorder="1" applyAlignment="1">
      <alignment horizontal="center" vertical="center" wrapText="1"/>
    </xf>
    <xf numFmtId="2" fontId="8" fillId="0" borderId="27" xfId="24" applyNumberFormat="1" applyFont="1" applyFill="1" applyBorder="1" applyAlignment="1">
      <alignment horizontal="center" vertical="center" wrapText="1"/>
    </xf>
    <xf numFmtId="2" fontId="8" fillId="0" borderId="35" xfId="24" applyNumberFormat="1" applyFont="1" applyFill="1" applyBorder="1" applyAlignment="1">
      <alignment horizontal="center" vertical="center" wrapText="1"/>
    </xf>
    <xf numFmtId="3" fontId="8" fillId="0" borderId="26" xfId="21" applyNumberFormat="1" applyFont="1" applyFill="1" applyBorder="1" applyAlignment="1">
      <alignment horizontal="center" vertical="center"/>
    </xf>
    <xf numFmtId="2" fontId="8" fillId="0" borderId="38" xfId="21" applyNumberFormat="1" applyFont="1" applyFill="1" applyBorder="1" applyAlignment="1">
      <alignment horizontal="center" vertical="center" wrapText="1"/>
    </xf>
    <xf numFmtId="4" fontId="8" fillId="0" borderId="38" xfId="21" applyNumberFormat="1" applyFont="1" applyFill="1" applyBorder="1" applyAlignment="1">
      <alignment horizontal="center" vertical="center" wrapText="1"/>
    </xf>
    <xf numFmtId="2" fontId="8" fillId="0" borderId="39" xfId="21" applyNumberFormat="1" applyFont="1" applyFill="1" applyBorder="1" applyAlignment="1">
      <alignment horizontal="center" vertical="center" wrapText="1"/>
    </xf>
    <xf numFmtId="2" fontId="8" fillId="0" borderId="40" xfId="21" applyNumberFormat="1" applyFont="1" applyFill="1" applyBorder="1" applyAlignment="1">
      <alignment horizontal="center" vertical="center" wrapText="1"/>
    </xf>
    <xf numFmtId="9" fontId="8" fillId="0" borderId="40" xfId="20" applyFont="1" applyFill="1" applyBorder="1" applyAlignment="1">
      <alignment horizontal="center"/>
    </xf>
    <xf numFmtId="3" fontId="8" fillId="0" borderId="45" xfId="24" applyNumberFormat="1" applyFont="1" applyFill="1" applyBorder="1" applyAlignment="1">
      <alignment horizontal="center" vertical="center"/>
    </xf>
    <xf numFmtId="9" fontId="8" fillId="0" borderId="46" xfId="20" applyFont="1" applyFill="1" applyBorder="1" applyAlignment="1">
      <alignment horizontal="center" vertical="center" wrapText="1"/>
    </xf>
    <xf numFmtId="0" fontId="8" fillId="0" borderId="2" xfId="21" applyNumberFormat="1" applyFont="1" applyFill="1" applyBorder="1" applyAlignment="1">
      <alignment horizontal="center" vertical="top"/>
    </xf>
    <xf numFmtId="9" fontId="8" fillId="0" borderId="47" xfId="20" applyFont="1" applyFill="1" applyBorder="1" applyAlignment="1">
      <alignment horizontal="center"/>
    </xf>
    <xf numFmtId="3" fontId="8" fillId="0" borderId="48" xfId="24" applyNumberFormat="1" applyFont="1" applyFill="1" applyBorder="1" applyAlignment="1">
      <alignment horizontal="center" vertical="center"/>
    </xf>
    <xf numFmtId="3" fontId="8" fillId="0" borderId="38" xfId="24" applyNumberFormat="1" applyFont="1" applyFill="1" applyBorder="1" applyAlignment="1">
      <alignment horizontal="center" vertical="center" wrapText="1"/>
    </xf>
    <xf numFmtId="1" fontId="8" fillId="0" borderId="38" xfId="24" applyNumberFormat="1" applyFont="1" applyFill="1" applyBorder="1" applyAlignment="1">
      <alignment horizontal="center" vertical="center" wrapText="1"/>
    </xf>
    <xf numFmtId="2" fontId="8" fillId="0" borderId="39" xfId="24" applyNumberFormat="1" applyFont="1" applyFill="1" applyBorder="1" applyAlignment="1">
      <alignment horizontal="center" vertical="center" wrapText="1"/>
    </xf>
    <xf numFmtId="1" fontId="8" fillId="0" borderId="46" xfId="24" applyNumberFormat="1" applyFont="1" applyFill="1" applyBorder="1" applyAlignment="1">
      <alignment horizontal="center" vertical="center" wrapText="1"/>
    </xf>
    <xf numFmtId="3" fontId="8" fillId="0" borderId="46" xfId="24" applyNumberFormat="1" applyFont="1" applyFill="1" applyBorder="1" applyAlignment="1">
      <alignment horizontal="center" vertical="center" wrapText="1"/>
    </xf>
    <xf numFmtId="2" fontId="8" fillId="0" borderId="49" xfId="24" applyNumberFormat="1" applyFont="1" applyFill="1" applyBorder="1" applyAlignment="1">
      <alignment horizontal="center" vertical="center" wrapText="1"/>
    </xf>
    <xf numFmtId="9" fontId="8" fillId="0" borderId="49" xfId="20" applyFont="1" applyFill="1" applyBorder="1" applyAlignment="1">
      <alignment horizontal="center" vertical="center" wrapText="1"/>
    </xf>
    <xf numFmtId="3" fontId="8" fillId="0" borderId="2" xfId="24" applyNumberFormat="1" applyFont="1" applyFill="1" applyBorder="1" applyAlignment="1">
      <alignment horizontal="center" vertical="center"/>
    </xf>
    <xf numFmtId="9" fontId="8" fillId="0" borderId="47" xfId="20" applyFont="1" applyFill="1" applyBorder="1" applyAlignment="1">
      <alignment horizontal="center" vertical="center" wrapText="1"/>
    </xf>
    <xf numFmtId="0" fontId="8" fillId="0" borderId="48" xfId="21" applyNumberFormat="1" applyFont="1" applyFill="1" applyBorder="1" applyAlignment="1">
      <alignment horizontal="center" vertical="top"/>
    </xf>
    <xf numFmtId="0" fontId="8" fillId="0" borderId="36" xfId="21" applyNumberFormat="1" applyFont="1" applyFill="1" applyBorder="1" applyAlignment="1">
      <alignment horizontal="left" vertical="top"/>
    </xf>
    <xf numFmtId="0" fontId="8" fillId="0" borderId="34" xfId="21" applyNumberFormat="1" applyFont="1" applyFill="1" applyBorder="1" applyAlignment="1">
      <alignment horizontal="left" vertical="top"/>
    </xf>
    <xf numFmtId="0" fontId="8" fillId="0" borderId="34" xfId="21" applyNumberFormat="1" applyFont="1" applyFill="1" applyBorder="1" applyAlignment="1">
      <alignment horizontal="left" wrapText="1"/>
    </xf>
    <xf numFmtId="0" fontId="8" fillId="0" borderId="0" xfId="21" applyNumberFormat="1" applyFont="1" applyFill="1" applyAlignment="1">
      <alignment horizontal="left" wrapText="1"/>
    </xf>
    <xf numFmtId="0" fontId="8" fillId="0" borderId="25" xfId="21" applyNumberFormat="1" applyFont="1" applyFill="1" applyBorder="1" applyAlignment="1">
      <alignment horizontal="left" vertical="top"/>
    </xf>
    <xf numFmtId="0" fontId="8" fillId="0" borderId="0" xfId="21" applyNumberFormat="1" applyFont="1" applyFill="1" applyAlignment="1">
      <alignment horizontal="left"/>
    </xf>
    <xf numFmtId="0" fontId="8" fillId="0" borderId="41" xfId="21" applyNumberFormat="1" applyFont="1" applyFill="1" applyBorder="1" applyAlignment="1">
      <alignment horizontal="left" wrapText="1"/>
    </xf>
    <xf numFmtId="0" fontId="8" fillId="0" borderId="14" xfId="21" applyNumberFormat="1" applyFont="1" applyFill="1" applyBorder="1" applyAlignment="1">
      <alignment horizontal="left" wrapText="1"/>
    </xf>
    <xf numFmtId="0" fontId="9" fillId="0" borderId="28" xfId="21" applyNumberFormat="1" applyFont="1" applyFill="1" applyBorder="1" applyAlignment="1">
      <alignment horizontal="left" wrapText="1"/>
    </xf>
    <xf numFmtId="0" fontId="9" fillId="0" borderId="29" xfId="21" applyNumberFormat="1" applyFont="1" applyFill="1" applyBorder="1"/>
    <xf numFmtId="9" fontId="9" fillId="0" borderId="29" xfId="20" applyFont="1" applyFill="1" applyBorder="1" applyAlignment="1">
      <alignment horizontal="center"/>
    </xf>
    <xf numFmtId="9" fontId="9" fillId="0" borderId="30" xfId="20" applyFont="1" applyFill="1" applyBorder="1" applyAlignment="1">
      <alignment horizontal="center"/>
    </xf>
    <xf numFmtId="0" fontId="9" fillId="0" borderId="29" xfId="21" applyNumberFormat="1" applyFont="1" applyFill="1" applyBorder="1" applyAlignment="1">
      <alignment horizontal="center" vertical="top"/>
    </xf>
    <xf numFmtId="0" fontId="9" fillId="0" borderId="42" xfId="21" applyNumberFormat="1" applyFont="1" applyFill="1" applyBorder="1" applyAlignment="1">
      <alignment horizontal="left" wrapText="1"/>
    </xf>
    <xf numFmtId="9" fontId="9" fillId="0" borderId="43" xfId="20" applyFont="1" applyFill="1" applyBorder="1" applyAlignment="1">
      <alignment horizontal="center"/>
    </xf>
    <xf numFmtId="9" fontId="9" fillId="0" borderId="44" xfId="20" applyFont="1" applyFill="1" applyBorder="1" applyAlignment="1">
      <alignment horizontal="center"/>
    </xf>
    <xf numFmtId="3" fontId="9" fillId="0" borderId="50" xfId="24" applyNumberFormat="1" applyFont="1" applyFill="1" applyBorder="1" applyAlignment="1">
      <alignment horizontal="center" vertical="center"/>
    </xf>
    <xf numFmtId="9" fontId="9" fillId="0" borderId="43" xfId="20" applyFont="1" applyFill="1" applyBorder="1" applyAlignment="1">
      <alignment horizontal="center" vertical="center" wrapText="1"/>
    </xf>
    <xf numFmtId="9" fontId="9" fillId="0" borderId="44" xfId="20" applyFont="1" applyFill="1" applyBorder="1" applyAlignment="1">
      <alignment horizontal="center" vertical="center" wrapText="1"/>
    </xf>
    <xf numFmtId="0" fontId="8" fillId="0" borderId="53" xfId="21" applyNumberFormat="1" applyFont="1" applyFill="1" applyBorder="1" applyAlignment="1">
      <alignment horizontal="left" wrapText="1"/>
    </xf>
    <xf numFmtId="1" fontId="8" fillId="0" borderId="48" xfId="21" applyNumberFormat="1" applyFont="1" applyFill="1" applyBorder="1" applyAlignment="1">
      <alignment horizontal="center" vertical="center" wrapText="1"/>
    </xf>
    <xf numFmtId="3" fontId="8" fillId="0" borderId="48" xfId="21" applyNumberFormat="1" applyFont="1" applyFill="1" applyBorder="1" applyAlignment="1">
      <alignment horizontal="center" vertical="center" wrapText="1"/>
    </xf>
    <xf numFmtId="165" fontId="8" fillId="0" borderId="54" xfId="21" applyNumberFormat="1" applyFont="1" applyFill="1" applyBorder="1" applyAlignment="1">
      <alignment horizontal="center" vertical="center" wrapText="1"/>
    </xf>
    <xf numFmtId="0" fontId="9" fillId="0" borderId="52" xfId="21" applyNumberFormat="1" applyFont="1" applyFill="1" applyBorder="1" applyAlignment="1">
      <alignment horizontal="left" wrapText="1"/>
    </xf>
    <xf numFmtId="0" fontId="9" fillId="0" borderId="50" xfId="21" applyNumberFormat="1" applyFont="1" applyFill="1" applyBorder="1" applyAlignment="1">
      <alignment horizontal="center" vertical="top"/>
    </xf>
    <xf numFmtId="1" fontId="9" fillId="0" borderId="50" xfId="21" applyNumberFormat="1" applyFont="1" applyFill="1" applyBorder="1" applyAlignment="1">
      <alignment horizontal="center" vertical="center" wrapText="1"/>
    </xf>
    <xf numFmtId="3" fontId="9" fillId="0" borderId="50" xfId="21" applyNumberFormat="1" applyFont="1" applyFill="1" applyBorder="1" applyAlignment="1">
      <alignment horizontal="center" vertical="center" wrapText="1"/>
    </xf>
    <xf numFmtId="165" fontId="9" fillId="0" borderId="55" xfId="21" applyNumberFormat="1" applyFont="1" applyFill="1" applyBorder="1" applyAlignment="1">
      <alignment horizontal="center" vertical="center" wrapText="1"/>
    </xf>
    <xf numFmtId="0" fontId="8" fillId="0" borderId="51" xfId="11" applyFont="1" applyBorder="1" applyAlignment="1">
      <alignment vertical="center" wrapText="1"/>
    </xf>
    <xf numFmtId="0" fontId="8" fillId="0" borderId="56" xfId="11" applyFont="1" applyBorder="1" applyAlignment="1">
      <alignment horizontal="center" vertical="center"/>
    </xf>
    <xf numFmtId="0" fontId="9" fillId="0" borderId="51" xfId="11" applyFont="1" applyBorder="1" applyAlignment="1">
      <alignment vertical="center" wrapText="1"/>
    </xf>
    <xf numFmtId="0" fontId="9" fillId="0" borderId="56" xfId="11" applyFont="1" applyBorder="1" applyAlignment="1">
      <alignment horizontal="center" vertical="center"/>
    </xf>
    <xf numFmtId="0" fontId="9" fillId="0" borderId="52" xfId="11" applyFont="1" applyBorder="1" applyAlignment="1">
      <alignment vertical="center" wrapText="1"/>
    </xf>
    <xf numFmtId="0" fontId="9" fillId="0" borderId="55" xfId="11" applyFont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8" fillId="0" borderId="4" xfId="21" applyNumberFormat="1" applyFont="1" applyBorder="1" applyAlignment="1">
      <alignment horizontal="center" vertical="center" wrapText="1"/>
    </xf>
    <xf numFmtId="0" fontId="8" fillId="0" borderId="1" xfId="21" applyNumberFormat="1" applyFont="1" applyBorder="1" applyAlignment="1">
      <alignment horizontal="center" vertical="center" wrapText="1"/>
    </xf>
    <xf numFmtId="0" fontId="8" fillId="0" borderId="5" xfId="21" applyNumberFormat="1" applyFont="1" applyBorder="1" applyAlignment="1">
      <alignment horizontal="center" vertical="center" wrapText="1"/>
    </xf>
    <xf numFmtId="0" fontId="9" fillId="0" borderId="4" xfId="21" applyFont="1" applyBorder="1" applyAlignment="1">
      <alignment indent="1"/>
    </xf>
    <xf numFmtId="0" fontId="9" fillId="0" borderId="4" xfId="21" applyFont="1" applyBorder="1"/>
    <xf numFmtId="0" fontId="8" fillId="0" borderId="6" xfId="21" applyNumberFormat="1" applyFont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wrapText="1"/>
    </xf>
    <xf numFmtId="0" fontId="8" fillId="0" borderId="27" xfId="21" applyNumberFormat="1" applyFont="1" applyFill="1" applyBorder="1" applyAlignment="1">
      <alignment horizontal="center" vertical="center" wrapText="1"/>
    </xf>
    <xf numFmtId="0" fontId="8" fillId="0" borderId="30" xfId="21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8" fillId="0" borderId="25" xfId="21" applyNumberFormat="1" applyFont="1" applyFill="1" applyBorder="1" applyAlignment="1">
      <alignment horizontal="center" vertical="center" wrapText="1"/>
    </xf>
    <xf numFmtId="0" fontId="8" fillId="0" borderId="28" xfId="21" applyNumberFormat="1" applyFont="1" applyFill="1" applyBorder="1" applyAlignment="1">
      <alignment horizontal="center" vertical="center" wrapText="1"/>
    </xf>
    <xf numFmtId="0" fontId="8" fillId="0" borderId="26" xfId="21" applyNumberFormat="1" applyFont="1" applyFill="1" applyBorder="1" applyAlignment="1">
      <alignment horizontal="center" vertical="center" wrapText="1"/>
    </xf>
    <xf numFmtId="0" fontId="8" fillId="0" borderId="29" xfId="21" applyNumberFormat="1" applyFont="1" applyFill="1" applyBorder="1" applyAlignment="1">
      <alignment horizontal="center" vertical="center" wrapText="1"/>
    </xf>
    <xf numFmtId="0" fontId="8" fillId="0" borderId="13" xfId="19" applyNumberFormat="1" applyFont="1" applyBorder="1" applyAlignment="1">
      <alignment horizontal="center"/>
    </xf>
    <xf numFmtId="0" fontId="8" fillId="3" borderId="13" xfId="19" applyNumberFormat="1" applyFont="1" applyFill="1" applyBorder="1" applyAlignment="1">
      <alignment horizontal="center"/>
    </xf>
    <xf numFmtId="0" fontId="8" fillId="0" borderId="13" xfId="19" applyNumberFormat="1" applyFont="1" applyBorder="1" applyAlignment="1">
      <alignment horizontal="center" vertical="center" wrapText="1"/>
    </xf>
    <xf numFmtId="0" fontId="8" fillId="0" borderId="1" xfId="19" applyNumberFormat="1" applyFont="1" applyBorder="1" applyAlignment="1">
      <alignment horizontal="center" vertical="center" wrapText="1"/>
    </xf>
    <xf numFmtId="0" fontId="8" fillId="0" borderId="5" xfId="19" applyNumberFormat="1" applyFont="1" applyBorder="1" applyAlignment="1">
      <alignment horizontal="center" vertical="center" wrapText="1"/>
    </xf>
    <xf numFmtId="0" fontId="8" fillId="0" borderId="4" xfId="19" applyNumberFormat="1" applyFont="1" applyBorder="1" applyAlignment="1">
      <alignment horizontal="center"/>
    </xf>
    <xf numFmtId="0" fontId="9" fillId="0" borderId="0" xfId="3" applyFont="1" applyFill="1" applyBorder="1" applyAlignment="1">
      <alignment horizontal="center" wrapText="1"/>
    </xf>
    <xf numFmtId="0" fontId="8" fillId="0" borderId="4" xfId="19" applyFont="1" applyBorder="1"/>
    <xf numFmtId="0" fontId="8" fillId="3" borderId="0" xfId="19" applyNumberFormat="1" applyFont="1" applyFill="1" applyAlignment="1">
      <alignment horizontal="center"/>
    </xf>
    <xf numFmtId="0" fontId="8" fillId="3" borderId="4" xfId="19" applyNumberFormat="1" applyFont="1" applyFill="1" applyBorder="1" applyAlignment="1">
      <alignment horizontal="center"/>
    </xf>
    <xf numFmtId="0" fontId="8" fillId="0" borderId="6" xfId="19" applyNumberFormat="1" applyFont="1" applyBorder="1" applyAlignment="1">
      <alignment horizontal="center" vertical="center" wrapText="1"/>
    </xf>
    <xf numFmtId="0" fontId="8" fillId="0" borderId="7" xfId="19" applyNumberFormat="1" applyFont="1" applyBorder="1" applyAlignment="1">
      <alignment horizontal="center" vertical="center" wrapText="1"/>
    </xf>
    <xf numFmtId="0" fontId="8" fillId="0" borderId="8" xfId="19" applyNumberFormat="1" applyFont="1" applyBorder="1" applyAlignment="1">
      <alignment horizontal="center" vertical="center" wrapText="1"/>
    </xf>
    <xf numFmtId="0" fontId="8" fillId="0" borderId="4" xfId="19" applyNumberFormat="1" applyFont="1" applyBorder="1" applyAlignment="1">
      <alignment horizontal="center" vertical="center" wrapText="1"/>
    </xf>
    <xf numFmtId="0" fontId="14" fillId="4" borderId="4" xfId="4" applyFont="1" applyFill="1" applyBorder="1" applyAlignment="1">
      <alignment horizontal="center" vertical="center"/>
    </xf>
    <xf numFmtId="0" fontId="11" fillId="4" borderId="4" xfId="4" applyFont="1" applyFill="1" applyBorder="1" applyAlignment="1">
      <alignment horizontal="center" vertical="center" wrapText="1"/>
    </xf>
    <xf numFmtId="0" fontId="14" fillId="4" borderId="0" xfId="4" applyFont="1" applyFill="1" applyBorder="1" applyAlignment="1">
      <alignment horizontal="center" vertical="center" wrapText="1"/>
    </xf>
    <xf numFmtId="0" fontId="11" fillId="4" borderId="4" xfId="4" applyFont="1" applyFill="1" applyBorder="1" applyAlignment="1">
      <alignment horizontal="center" vertical="center"/>
    </xf>
    <xf numFmtId="0" fontId="8" fillId="4" borderId="7" xfId="8" applyFont="1" applyFill="1" applyBorder="1" applyAlignment="1">
      <alignment horizontal="right"/>
    </xf>
    <xf numFmtId="0" fontId="9" fillId="4" borderId="24" xfId="8" applyFont="1" applyFill="1" applyBorder="1" applyAlignment="1">
      <alignment horizontal="center" vertical="center" wrapText="1"/>
    </xf>
    <xf numFmtId="0" fontId="9" fillId="4" borderId="24" xfId="8" applyFont="1" applyFill="1" applyBorder="1" applyAlignment="1">
      <alignment horizontal="center"/>
    </xf>
    <xf numFmtId="0" fontId="21" fillId="6" borderId="24" xfId="4" applyFont="1" applyFill="1" applyBorder="1" applyAlignment="1">
      <alignment horizontal="center" vertical="center" wrapText="1"/>
    </xf>
    <xf numFmtId="0" fontId="22" fillId="0" borderId="0" xfId="4" applyFont="1" applyBorder="1" applyAlignment="1">
      <alignment horizontal="center" vertical="center" wrapText="1"/>
    </xf>
    <xf numFmtId="0" fontId="22" fillId="0" borderId="0" xfId="4" applyFont="1" applyBorder="1" applyAlignment="1">
      <alignment horizontal="center" vertical="center"/>
    </xf>
    <xf numFmtId="0" fontId="22" fillId="0" borderId="23" xfId="4" applyFont="1" applyBorder="1" applyAlignment="1">
      <alignment horizontal="center" vertical="center"/>
    </xf>
    <xf numFmtId="0" fontId="19" fillId="0" borderId="0" xfId="11" applyFont="1" applyBorder="1" applyAlignment="1">
      <alignment horizontal="center" vertical="center" wrapText="1"/>
    </xf>
    <xf numFmtId="0" fontId="9" fillId="5" borderId="19" xfId="11" applyFont="1" applyFill="1" applyBorder="1" applyAlignment="1">
      <alignment horizontal="center" vertical="center" wrapText="1"/>
    </xf>
    <xf numFmtId="0" fontId="8" fillId="0" borderId="0" xfId="11" applyFont="1" applyBorder="1" applyAlignment="1">
      <alignment horizontal="right" vertical="center" wrapText="1"/>
    </xf>
    <xf numFmtId="0" fontId="9" fillId="0" borderId="0" xfId="11" applyFont="1" applyBorder="1" applyAlignment="1">
      <alignment horizontal="center" vertical="center" wrapText="1"/>
    </xf>
    <xf numFmtId="0" fontId="9" fillId="5" borderId="18" xfId="11" applyFont="1" applyFill="1" applyBorder="1" applyAlignment="1">
      <alignment horizontal="center" vertical="center" wrapText="1"/>
    </xf>
    <xf numFmtId="0" fontId="9" fillId="5" borderId="17" xfId="11" applyFont="1" applyFill="1" applyBorder="1" applyAlignment="1">
      <alignment horizontal="center" vertical="center" wrapText="1"/>
    </xf>
    <xf numFmtId="0" fontId="9" fillId="5" borderId="45" xfId="11" applyFont="1" applyFill="1" applyBorder="1" applyAlignment="1">
      <alignment horizontal="center" vertical="center" wrapText="1"/>
    </xf>
    <xf numFmtId="0" fontId="9" fillId="5" borderId="16" xfId="11" applyFont="1" applyFill="1" applyBorder="1" applyAlignment="1">
      <alignment horizontal="center" vertical="center" wrapText="1"/>
    </xf>
    <xf numFmtId="0" fontId="9" fillId="5" borderId="58" xfId="11" applyFont="1" applyFill="1" applyBorder="1" applyAlignment="1">
      <alignment horizontal="center" vertical="center" wrapText="1"/>
    </xf>
    <xf numFmtId="0" fontId="9" fillId="5" borderId="59" xfId="11" applyFont="1" applyFill="1" applyBorder="1" applyAlignment="1">
      <alignment horizontal="center" vertical="center" wrapText="1"/>
    </xf>
    <xf numFmtId="0" fontId="9" fillId="5" borderId="14" xfId="11" applyFont="1" applyFill="1" applyBorder="1" applyAlignment="1">
      <alignment horizontal="center" vertical="center" wrapText="1"/>
    </xf>
    <xf numFmtId="0" fontId="9" fillId="5" borderId="41" xfId="11" applyFont="1" applyFill="1" applyBorder="1" applyAlignment="1">
      <alignment horizontal="center" vertical="center" wrapText="1"/>
    </xf>
    <xf numFmtId="0" fontId="9" fillId="5" borderId="57" xfId="11" applyFont="1" applyFill="1" applyBorder="1" applyAlignment="1">
      <alignment horizontal="center" vertical="center" wrapText="1"/>
    </xf>
    <xf numFmtId="0" fontId="9" fillId="0" borderId="17" xfId="25" applyFont="1" applyBorder="1" applyAlignment="1">
      <alignment horizontal="left" vertical="center"/>
    </xf>
    <xf numFmtId="0" fontId="9" fillId="0" borderId="20" xfId="25" applyFont="1" applyBorder="1" applyAlignment="1">
      <alignment horizontal="left" vertical="center"/>
    </xf>
    <xf numFmtId="0" fontId="8" fillId="0" borderId="0" xfId="11" applyFont="1" applyBorder="1" applyAlignment="1">
      <alignment horizontal="left" wrapText="1"/>
    </xf>
    <xf numFmtId="0" fontId="8" fillId="0" borderId="0" xfId="11" applyFont="1" applyBorder="1" applyAlignment="1">
      <alignment horizontal="left" vertical="center" wrapText="1"/>
    </xf>
    <xf numFmtId="0" fontId="8" fillId="0" borderId="1" xfId="22" applyNumberFormat="1" applyFont="1" applyBorder="1" applyAlignment="1">
      <alignment horizontal="center" vertical="center" wrapText="1"/>
    </xf>
    <xf numFmtId="0" fontId="8" fillId="0" borderId="2" xfId="22" applyNumberFormat="1" applyFont="1" applyBorder="1" applyAlignment="1">
      <alignment horizontal="center" vertical="center" wrapText="1"/>
    </xf>
    <xf numFmtId="0" fontId="8" fillId="0" borderId="5" xfId="22" applyNumberFormat="1" applyFont="1" applyBorder="1" applyAlignment="1">
      <alignment horizontal="center" vertical="center" wrapText="1"/>
    </xf>
    <xf numFmtId="0" fontId="9" fillId="2" borderId="7" xfId="3" applyFont="1" applyFill="1" applyBorder="1" applyAlignment="1">
      <alignment horizontal="center" vertical="justify"/>
    </xf>
    <xf numFmtId="0" fontId="8" fillId="0" borderId="0" xfId="1" applyFont="1" applyAlignment="1">
      <alignment horizontal="center"/>
    </xf>
    <xf numFmtId="0" fontId="26" fillId="0" borderId="18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wrapText="1"/>
    </xf>
  </cellXfs>
  <cellStyles count="27">
    <cellStyle name="Обычный" xfId="0" builtinId="0"/>
    <cellStyle name="Обычный 10" xfId="23"/>
    <cellStyle name="Обычный 2" xfId="3"/>
    <cellStyle name="Обычный 2 2" xfId="4"/>
    <cellStyle name="Обычный 2 3" xfId="5"/>
    <cellStyle name="Обычный 3" xfId="6"/>
    <cellStyle name="Обычный 3 2" xfId="7"/>
    <cellStyle name="Обычный 3 3" xfId="8"/>
    <cellStyle name="Обычный 4" xfId="9"/>
    <cellStyle name="Обычный 5" xfId="10"/>
    <cellStyle name="Обычный 6" xfId="11"/>
    <cellStyle name="Обычный 6 2" xfId="12"/>
    <cellStyle name="Обычный 7" xfId="13"/>
    <cellStyle name="Обычный 8" xfId="14"/>
    <cellStyle name="Обычный 9" xfId="1"/>
    <cellStyle name="Обычный_Лист1" xfId="21"/>
    <cellStyle name="Обычный_Меню" xfId="25"/>
    <cellStyle name="Обычный_ПЭЦ" xfId="19"/>
    <cellStyle name="Обычный_структура" xfId="22"/>
    <cellStyle name="Обычный_ХЭХ" xfId="24"/>
    <cellStyle name="Процентный" xfId="20" builtinId="5"/>
    <cellStyle name="Процентный 2" xfId="15"/>
    <cellStyle name="Процентный 3" xfId="16"/>
    <cellStyle name="Процентный 4" xfId="17"/>
    <cellStyle name="Процентный 5" xfId="2"/>
    <cellStyle name="Процентный 6" xfId="26"/>
    <cellStyle name="Финансовый 2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14"/>
  <sheetViews>
    <sheetView view="pageBreakPreview" zoomScaleNormal="100" zoomScaleSheetLayoutView="100" workbookViewId="0">
      <selection sqref="A1:O34"/>
    </sheetView>
  </sheetViews>
  <sheetFormatPr defaultColWidth="9.140625" defaultRowHeight="16.5" x14ac:dyDescent="0.3"/>
  <cols>
    <col min="1" max="1" width="19.140625" style="73" customWidth="1"/>
    <col min="2" max="2" width="42.7109375" style="3" customWidth="1"/>
    <col min="3" max="16384" width="9.140625" style="3"/>
  </cols>
  <sheetData>
    <row r="1" spans="1:15" s="4" customFormat="1" x14ac:dyDescent="0.3">
      <c r="A1" s="62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O1" s="8" t="s">
        <v>943</v>
      </c>
    </row>
    <row r="2" spans="1:15" s="9" customFormat="1" x14ac:dyDescent="0.3">
      <c r="A2" s="302" t="s">
        <v>944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</row>
    <row r="3" spans="1:15" s="9" customFormat="1" x14ac:dyDescent="0.3">
      <c r="A3" s="63" t="s">
        <v>120</v>
      </c>
      <c r="B3" s="10" t="s">
        <v>121</v>
      </c>
      <c r="C3" s="11"/>
      <c r="D3" s="11"/>
      <c r="E3" s="11"/>
      <c r="F3" s="11"/>
      <c r="G3" s="11"/>
      <c r="H3" s="293"/>
      <c r="I3" s="293"/>
      <c r="J3" s="300"/>
      <c r="K3" s="300"/>
      <c r="L3" s="300"/>
      <c r="M3" s="300"/>
      <c r="N3" s="300"/>
      <c r="O3" s="300"/>
    </row>
    <row r="4" spans="1:15" s="9" customFormat="1" x14ac:dyDescent="0.3">
      <c r="A4" s="63" t="s">
        <v>122</v>
      </c>
      <c r="B4" s="10" t="s">
        <v>741</v>
      </c>
      <c r="C4" s="11"/>
      <c r="D4" s="11"/>
      <c r="E4" s="11"/>
      <c r="F4" s="11"/>
      <c r="G4" s="11"/>
      <c r="H4" s="293"/>
      <c r="I4" s="293"/>
      <c r="J4" s="301"/>
      <c r="K4" s="301"/>
      <c r="L4" s="301"/>
      <c r="M4" s="301"/>
      <c r="N4" s="301"/>
      <c r="O4" s="301"/>
    </row>
    <row r="5" spans="1:15" s="9" customFormat="1" x14ac:dyDescent="0.3">
      <c r="A5" s="64" t="s">
        <v>57</v>
      </c>
      <c r="B5" s="12" t="s">
        <v>58</v>
      </c>
      <c r="C5" s="13"/>
      <c r="D5" s="13"/>
      <c r="E5" s="13"/>
      <c r="F5" s="11"/>
      <c r="G5" s="11"/>
      <c r="H5" s="84"/>
      <c r="I5" s="84"/>
      <c r="J5" s="83"/>
      <c r="K5" s="83"/>
      <c r="L5" s="83"/>
      <c r="M5" s="83"/>
      <c r="N5" s="83"/>
      <c r="O5" s="83"/>
    </row>
    <row r="6" spans="1:15" s="9" customFormat="1" x14ac:dyDescent="0.3">
      <c r="A6" s="65" t="s">
        <v>59</v>
      </c>
      <c r="B6" s="14">
        <v>1</v>
      </c>
      <c r="C6" s="15"/>
      <c r="D6" s="11"/>
      <c r="E6" s="11"/>
      <c r="F6" s="11"/>
      <c r="G6" s="11"/>
      <c r="H6" s="84"/>
      <c r="I6" s="84"/>
      <c r="J6" s="83"/>
      <c r="K6" s="83"/>
      <c r="L6" s="83"/>
      <c r="M6" s="83"/>
      <c r="N6" s="83"/>
      <c r="O6" s="83"/>
    </row>
    <row r="7" spans="1:15" x14ac:dyDescent="0.3">
      <c r="A7" s="295" t="s">
        <v>60</v>
      </c>
      <c r="B7" s="295" t="s">
        <v>61</v>
      </c>
      <c r="C7" s="295" t="s">
        <v>62</v>
      </c>
      <c r="D7" s="294" t="s">
        <v>63</v>
      </c>
      <c r="E7" s="294"/>
      <c r="F7" s="294"/>
      <c r="G7" s="295" t="s">
        <v>64</v>
      </c>
      <c r="H7" s="294" t="s">
        <v>65</v>
      </c>
      <c r="I7" s="294"/>
      <c r="J7" s="294"/>
      <c r="K7" s="294"/>
      <c r="L7" s="294" t="s">
        <v>66</v>
      </c>
      <c r="M7" s="294"/>
      <c r="N7" s="294"/>
      <c r="O7" s="294"/>
    </row>
    <row r="8" spans="1:15" x14ac:dyDescent="0.3">
      <c r="A8" s="296"/>
      <c r="B8" s="299"/>
      <c r="C8" s="296"/>
      <c r="D8" s="85" t="s">
        <v>67</v>
      </c>
      <c r="E8" s="85" t="s">
        <v>68</v>
      </c>
      <c r="F8" s="85" t="s">
        <v>69</v>
      </c>
      <c r="G8" s="296"/>
      <c r="H8" s="85" t="s">
        <v>70</v>
      </c>
      <c r="I8" s="85" t="s">
        <v>71</v>
      </c>
      <c r="J8" s="85" t="s">
        <v>72</v>
      </c>
      <c r="K8" s="85" t="s">
        <v>73</v>
      </c>
      <c r="L8" s="85" t="s">
        <v>74</v>
      </c>
      <c r="M8" s="85" t="s">
        <v>75</v>
      </c>
      <c r="N8" s="85" t="s">
        <v>76</v>
      </c>
      <c r="O8" s="85" t="s">
        <v>77</v>
      </c>
    </row>
    <row r="9" spans="1:15" x14ac:dyDescent="0.3">
      <c r="A9" s="66">
        <v>1</v>
      </c>
      <c r="B9" s="49">
        <v>2</v>
      </c>
      <c r="C9" s="49">
        <v>3</v>
      </c>
      <c r="D9" s="49">
        <v>4</v>
      </c>
      <c r="E9" s="49">
        <v>5</v>
      </c>
      <c r="F9" s="49">
        <v>6</v>
      </c>
      <c r="G9" s="49">
        <v>7</v>
      </c>
      <c r="H9" s="49">
        <v>8</v>
      </c>
      <c r="I9" s="49">
        <v>9</v>
      </c>
      <c r="J9" s="49">
        <v>10</v>
      </c>
      <c r="K9" s="49">
        <v>11</v>
      </c>
      <c r="L9" s="49">
        <v>12</v>
      </c>
      <c r="M9" s="49">
        <v>13</v>
      </c>
      <c r="N9" s="49">
        <v>14</v>
      </c>
      <c r="O9" s="49">
        <v>15</v>
      </c>
    </row>
    <row r="10" spans="1:15" x14ac:dyDescent="0.3">
      <c r="A10" s="297" t="s">
        <v>78</v>
      </c>
      <c r="B10" s="297"/>
      <c r="C10" s="297"/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297"/>
      <c r="O10" s="297"/>
    </row>
    <row r="11" spans="1:15" x14ac:dyDescent="0.3">
      <c r="A11" s="66" t="s">
        <v>320</v>
      </c>
      <c r="B11" s="51" t="s">
        <v>79</v>
      </c>
      <c r="C11" s="50">
        <v>10</v>
      </c>
      <c r="D11" s="52">
        <v>0.08</v>
      </c>
      <c r="E11" s="52">
        <v>7.25</v>
      </c>
      <c r="F11" s="52">
        <v>0.13</v>
      </c>
      <c r="G11" s="53">
        <v>66.099999999999994</v>
      </c>
      <c r="H11" s="54"/>
      <c r="I11" s="54"/>
      <c r="J11" s="50">
        <v>45</v>
      </c>
      <c r="K11" s="53">
        <v>0.1</v>
      </c>
      <c r="L11" s="53">
        <v>2.4</v>
      </c>
      <c r="M11" s="50">
        <v>3</v>
      </c>
      <c r="N11" s="52">
        <v>0.05</v>
      </c>
      <c r="O11" s="52">
        <v>0.02</v>
      </c>
    </row>
    <row r="12" spans="1:15" x14ac:dyDescent="0.3">
      <c r="A12" s="66" t="s">
        <v>321</v>
      </c>
      <c r="B12" s="51" t="s">
        <v>80</v>
      </c>
      <c r="C12" s="50">
        <v>15</v>
      </c>
      <c r="D12" s="52">
        <v>3.48</v>
      </c>
      <c r="E12" s="52">
        <v>4.43</v>
      </c>
      <c r="F12" s="54"/>
      <c r="G12" s="53">
        <v>54.6</v>
      </c>
      <c r="H12" s="52">
        <v>0.01</v>
      </c>
      <c r="I12" s="52">
        <v>0.11</v>
      </c>
      <c r="J12" s="53">
        <v>43.2</v>
      </c>
      <c r="K12" s="52">
        <v>0.08</v>
      </c>
      <c r="L12" s="50">
        <v>132</v>
      </c>
      <c r="M12" s="50">
        <v>75</v>
      </c>
      <c r="N12" s="52">
        <v>5.25</v>
      </c>
      <c r="O12" s="52">
        <v>0.15</v>
      </c>
    </row>
    <row r="13" spans="1:15" x14ac:dyDescent="0.3">
      <c r="A13" s="66" t="s">
        <v>322</v>
      </c>
      <c r="B13" s="51" t="s">
        <v>168</v>
      </c>
      <c r="C13" s="50">
        <v>40</v>
      </c>
      <c r="D13" s="52">
        <v>5.08</v>
      </c>
      <c r="E13" s="53">
        <v>4.5999999999999996</v>
      </c>
      <c r="F13" s="52">
        <v>0.28000000000000003</v>
      </c>
      <c r="G13" s="53">
        <v>62.8</v>
      </c>
      <c r="H13" s="52">
        <v>0.03</v>
      </c>
      <c r="I13" s="54"/>
      <c r="J13" s="50">
        <v>104</v>
      </c>
      <c r="K13" s="52">
        <v>0.24</v>
      </c>
      <c r="L13" s="50">
        <v>22</v>
      </c>
      <c r="M13" s="53">
        <v>76.8</v>
      </c>
      <c r="N13" s="53">
        <v>4.8</v>
      </c>
      <c r="O13" s="50">
        <v>1</v>
      </c>
    </row>
    <row r="14" spans="1:15" ht="33" x14ac:dyDescent="0.3">
      <c r="A14" s="66" t="s">
        <v>323</v>
      </c>
      <c r="B14" s="51" t="s">
        <v>189</v>
      </c>
      <c r="C14" s="50">
        <v>220</v>
      </c>
      <c r="D14" s="52">
        <v>7.93</v>
      </c>
      <c r="E14" s="52">
        <v>8.66</v>
      </c>
      <c r="F14" s="52">
        <v>41.38</v>
      </c>
      <c r="G14" s="52">
        <v>276.33999999999997</v>
      </c>
      <c r="H14" s="52">
        <v>0.22</v>
      </c>
      <c r="I14" s="53">
        <v>2.8</v>
      </c>
      <c r="J14" s="53">
        <v>45.3</v>
      </c>
      <c r="K14" s="52">
        <v>0.69</v>
      </c>
      <c r="L14" s="52">
        <v>146.66999999999999</v>
      </c>
      <c r="M14" s="52">
        <v>224.68</v>
      </c>
      <c r="N14" s="52">
        <v>26.44</v>
      </c>
      <c r="O14" s="52">
        <v>1.64</v>
      </c>
    </row>
    <row r="15" spans="1:15" x14ac:dyDescent="0.3">
      <c r="A15" s="66" t="s">
        <v>324</v>
      </c>
      <c r="B15" s="51" t="s">
        <v>14</v>
      </c>
      <c r="C15" s="50">
        <v>200</v>
      </c>
      <c r="D15" s="52">
        <v>0.26</v>
      </c>
      <c r="E15" s="52">
        <v>0.03</v>
      </c>
      <c r="F15" s="52">
        <v>11.26</v>
      </c>
      <c r="G15" s="52">
        <v>47.79</v>
      </c>
      <c r="H15" s="54"/>
      <c r="I15" s="53">
        <v>2.9</v>
      </c>
      <c r="J15" s="53">
        <v>0.5</v>
      </c>
      <c r="K15" s="52">
        <v>0.01</v>
      </c>
      <c r="L15" s="52">
        <v>8.08</v>
      </c>
      <c r="M15" s="52">
        <v>9.7799999999999994</v>
      </c>
      <c r="N15" s="52">
        <v>5.24</v>
      </c>
      <c r="O15" s="53">
        <v>0.9</v>
      </c>
    </row>
    <row r="16" spans="1:15" x14ac:dyDescent="0.3">
      <c r="A16" s="67"/>
      <c r="B16" s="51" t="s">
        <v>244</v>
      </c>
      <c r="C16" s="50">
        <v>40</v>
      </c>
      <c r="D16" s="52">
        <v>3.16</v>
      </c>
      <c r="E16" s="53">
        <v>0.4</v>
      </c>
      <c r="F16" s="52">
        <v>19.32</v>
      </c>
      <c r="G16" s="50">
        <v>94</v>
      </c>
      <c r="H16" s="52">
        <v>0.06</v>
      </c>
      <c r="I16" s="54"/>
      <c r="J16" s="54"/>
      <c r="K16" s="52">
        <v>0.52</v>
      </c>
      <c r="L16" s="53">
        <v>9.1999999999999993</v>
      </c>
      <c r="M16" s="53">
        <v>34.799999999999997</v>
      </c>
      <c r="N16" s="53">
        <v>13.2</v>
      </c>
      <c r="O16" s="53">
        <v>0.8</v>
      </c>
    </row>
    <row r="17" spans="1:15" x14ac:dyDescent="0.3">
      <c r="A17" s="66" t="s">
        <v>325</v>
      </c>
      <c r="B17" s="51" t="s">
        <v>81</v>
      </c>
      <c r="C17" s="50">
        <v>100</v>
      </c>
      <c r="D17" s="53">
        <v>0.4</v>
      </c>
      <c r="E17" s="53">
        <v>0.4</v>
      </c>
      <c r="F17" s="53">
        <v>9.8000000000000007</v>
      </c>
      <c r="G17" s="50">
        <v>47</v>
      </c>
      <c r="H17" s="52">
        <v>0.03</v>
      </c>
      <c r="I17" s="50">
        <v>10</v>
      </c>
      <c r="J17" s="50">
        <v>5</v>
      </c>
      <c r="K17" s="53">
        <v>0.2</v>
      </c>
      <c r="L17" s="50">
        <v>16</v>
      </c>
      <c r="M17" s="50">
        <v>11</v>
      </c>
      <c r="N17" s="50">
        <v>9</v>
      </c>
      <c r="O17" s="53">
        <v>2.2000000000000002</v>
      </c>
    </row>
    <row r="18" spans="1:15" x14ac:dyDescent="0.3">
      <c r="A18" s="298" t="s">
        <v>82</v>
      </c>
      <c r="B18" s="298"/>
      <c r="C18" s="49">
        <v>625</v>
      </c>
      <c r="D18" s="52">
        <v>20.39</v>
      </c>
      <c r="E18" s="52">
        <v>25.77</v>
      </c>
      <c r="F18" s="52">
        <v>82.17</v>
      </c>
      <c r="G18" s="52">
        <v>648.63</v>
      </c>
      <c r="H18" s="52">
        <v>0.35</v>
      </c>
      <c r="I18" s="52">
        <v>15.81</v>
      </c>
      <c r="J18" s="50">
        <v>243</v>
      </c>
      <c r="K18" s="52">
        <v>1.84</v>
      </c>
      <c r="L18" s="52">
        <v>336.35</v>
      </c>
      <c r="M18" s="52">
        <v>435.06</v>
      </c>
      <c r="N18" s="52">
        <v>63.98</v>
      </c>
      <c r="O18" s="52">
        <v>6.71</v>
      </c>
    </row>
    <row r="19" spans="1:15" x14ac:dyDescent="0.3">
      <c r="A19" s="297" t="s">
        <v>18</v>
      </c>
      <c r="B19" s="297"/>
      <c r="C19" s="297"/>
      <c r="D19" s="297"/>
      <c r="E19" s="297"/>
      <c r="F19" s="297"/>
      <c r="G19" s="297"/>
      <c r="H19" s="297"/>
      <c r="I19" s="297"/>
      <c r="J19" s="297"/>
      <c r="K19" s="297"/>
      <c r="L19" s="297"/>
      <c r="M19" s="297"/>
      <c r="N19" s="297"/>
      <c r="O19" s="297"/>
    </row>
    <row r="20" spans="1:15" x14ac:dyDescent="0.3">
      <c r="A20" s="66" t="s">
        <v>326</v>
      </c>
      <c r="B20" s="51" t="s">
        <v>246</v>
      </c>
      <c r="C20" s="50">
        <v>60</v>
      </c>
      <c r="D20" s="52">
        <v>3.32</v>
      </c>
      <c r="E20" s="52">
        <v>6.65</v>
      </c>
      <c r="F20" s="53">
        <v>3.8</v>
      </c>
      <c r="G20" s="52">
        <v>88.66</v>
      </c>
      <c r="H20" s="52">
        <v>0.03</v>
      </c>
      <c r="I20" s="52">
        <v>4.75</v>
      </c>
      <c r="J20" s="52">
        <v>127.97</v>
      </c>
      <c r="K20" s="52">
        <v>2.08</v>
      </c>
      <c r="L20" s="53">
        <v>21.5</v>
      </c>
      <c r="M20" s="52">
        <v>55.51</v>
      </c>
      <c r="N20" s="52">
        <v>20.25</v>
      </c>
      <c r="O20" s="52">
        <v>0.59</v>
      </c>
    </row>
    <row r="21" spans="1:15" x14ac:dyDescent="0.3">
      <c r="A21" s="66" t="s">
        <v>248</v>
      </c>
      <c r="B21" s="51" t="s">
        <v>247</v>
      </c>
      <c r="C21" s="50">
        <v>225</v>
      </c>
      <c r="D21" s="52">
        <v>3.42</v>
      </c>
      <c r="E21" s="52">
        <v>8.25</v>
      </c>
      <c r="F21" s="52">
        <v>8.84</v>
      </c>
      <c r="G21" s="52">
        <v>123.94</v>
      </c>
      <c r="H21" s="52">
        <v>0.26</v>
      </c>
      <c r="I21" s="52">
        <v>16.88</v>
      </c>
      <c r="J21" s="52">
        <v>180.48</v>
      </c>
      <c r="K21" s="52">
        <v>1.08</v>
      </c>
      <c r="L21" s="52">
        <v>32.25</v>
      </c>
      <c r="M21" s="52">
        <v>79.37</v>
      </c>
      <c r="N21" s="52">
        <v>21.24</v>
      </c>
      <c r="O21" s="52">
        <v>0.92</v>
      </c>
    </row>
    <row r="22" spans="1:15" x14ac:dyDescent="0.3">
      <c r="A22" s="67" t="s">
        <v>327</v>
      </c>
      <c r="B22" s="51" t="s">
        <v>249</v>
      </c>
      <c r="C22" s="50">
        <v>90</v>
      </c>
      <c r="D22" s="52">
        <v>14.01</v>
      </c>
      <c r="E22" s="52">
        <v>14.06</v>
      </c>
      <c r="F22" s="52">
        <v>5.25</v>
      </c>
      <c r="G22" s="52">
        <v>204.01</v>
      </c>
      <c r="H22" s="52">
        <v>0.47</v>
      </c>
      <c r="I22" s="52">
        <v>4.1900000000000004</v>
      </c>
      <c r="J22" s="50">
        <v>18</v>
      </c>
      <c r="K22" s="52">
        <v>2.38</v>
      </c>
      <c r="L22" s="52">
        <v>30.88</v>
      </c>
      <c r="M22" s="52">
        <v>155.51</v>
      </c>
      <c r="N22" s="52">
        <v>21.41</v>
      </c>
      <c r="O22" s="52">
        <v>2.12</v>
      </c>
    </row>
    <row r="23" spans="1:15" x14ac:dyDescent="0.3">
      <c r="A23" s="66" t="s">
        <v>328</v>
      </c>
      <c r="B23" s="51" t="s">
        <v>83</v>
      </c>
      <c r="C23" s="50">
        <v>150</v>
      </c>
      <c r="D23" s="52">
        <v>6.96</v>
      </c>
      <c r="E23" s="52">
        <v>4.72</v>
      </c>
      <c r="F23" s="52">
        <v>31.46</v>
      </c>
      <c r="G23" s="52">
        <v>195.84</v>
      </c>
      <c r="H23" s="52">
        <v>0.24</v>
      </c>
      <c r="I23" s="54"/>
      <c r="J23" s="53">
        <v>19.100000000000001</v>
      </c>
      <c r="K23" s="52">
        <v>0.48</v>
      </c>
      <c r="L23" s="53">
        <v>12.7</v>
      </c>
      <c r="M23" s="52">
        <v>165.25</v>
      </c>
      <c r="N23" s="52">
        <v>110.06</v>
      </c>
      <c r="O23" s="53">
        <v>3.7</v>
      </c>
    </row>
    <row r="24" spans="1:15" x14ac:dyDescent="0.3">
      <c r="A24" s="66" t="s">
        <v>329</v>
      </c>
      <c r="B24" s="51" t="s">
        <v>84</v>
      </c>
      <c r="C24" s="50">
        <v>200</v>
      </c>
      <c r="D24" s="52">
        <v>0.37</v>
      </c>
      <c r="E24" s="52">
        <v>0.02</v>
      </c>
      <c r="F24" s="52">
        <v>21.01</v>
      </c>
      <c r="G24" s="53">
        <v>86.9</v>
      </c>
      <c r="H24" s="54"/>
      <c r="I24" s="52">
        <v>0.34</v>
      </c>
      <c r="J24" s="52">
        <v>0.51</v>
      </c>
      <c r="K24" s="52">
        <v>0.17</v>
      </c>
      <c r="L24" s="53">
        <v>19.2</v>
      </c>
      <c r="M24" s="52">
        <v>13.09</v>
      </c>
      <c r="N24" s="53">
        <v>5.0999999999999996</v>
      </c>
      <c r="O24" s="52">
        <v>1.05</v>
      </c>
    </row>
    <row r="25" spans="1:15" x14ac:dyDescent="0.3">
      <c r="A25" s="67"/>
      <c r="B25" s="51" t="s">
        <v>244</v>
      </c>
      <c r="C25" s="50">
        <v>20</v>
      </c>
      <c r="D25" s="52">
        <v>1.58</v>
      </c>
      <c r="E25" s="53">
        <v>0.2</v>
      </c>
      <c r="F25" s="52">
        <v>9.66</v>
      </c>
      <c r="G25" s="50">
        <v>47</v>
      </c>
      <c r="H25" s="52">
        <v>0.03</v>
      </c>
      <c r="I25" s="54"/>
      <c r="J25" s="54"/>
      <c r="K25" s="52">
        <v>0.26</v>
      </c>
      <c r="L25" s="53">
        <v>4.5999999999999996</v>
      </c>
      <c r="M25" s="53">
        <v>17.399999999999999</v>
      </c>
      <c r="N25" s="53">
        <v>6.6</v>
      </c>
      <c r="O25" s="53">
        <v>0.4</v>
      </c>
    </row>
    <row r="26" spans="1:15" x14ac:dyDescent="0.3">
      <c r="A26" s="67"/>
      <c r="B26" s="51" t="s">
        <v>250</v>
      </c>
      <c r="C26" s="50">
        <v>50</v>
      </c>
      <c r="D26" s="53">
        <v>3.3</v>
      </c>
      <c r="E26" s="53">
        <v>0.6</v>
      </c>
      <c r="F26" s="52">
        <v>19.82</v>
      </c>
      <c r="G26" s="50">
        <v>99</v>
      </c>
      <c r="H26" s="52">
        <v>0.09</v>
      </c>
      <c r="I26" s="54"/>
      <c r="J26" s="54"/>
      <c r="K26" s="53">
        <v>0.7</v>
      </c>
      <c r="L26" s="53">
        <v>14.5</v>
      </c>
      <c r="M26" s="50">
        <v>75</v>
      </c>
      <c r="N26" s="53">
        <v>23.5</v>
      </c>
      <c r="O26" s="52">
        <v>1.95</v>
      </c>
    </row>
    <row r="27" spans="1:15" x14ac:dyDescent="0.3">
      <c r="A27" s="67" t="s">
        <v>325</v>
      </c>
      <c r="B27" s="51" t="s">
        <v>90</v>
      </c>
      <c r="C27" s="50">
        <v>100</v>
      </c>
      <c r="D27" s="52">
        <v>0.4</v>
      </c>
      <c r="E27" s="53">
        <v>0.3</v>
      </c>
      <c r="F27" s="52">
        <v>10.3</v>
      </c>
      <c r="G27" s="53">
        <v>47</v>
      </c>
      <c r="H27" s="52">
        <v>0.02</v>
      </c>
      <c r="I27" s="50">
        <v>5</v>
      </c>
      <c r="J27" s="50">
        <v>2</v>
      </c>
      <c r="K27" s="53">
        <v>0.4</v>
      </c>
      <c r="L27" s="50">
        <v>19</v>
      </c>
      <c r="M27" s="53">
        <v>16</v>
      </c>
      <c r="N27" s="53">
        <v>12</v>
      </c>
      <c r="O27" s="52">
        <v>2.2999999999999998</v>
      </c>
    </row>
    <row r="28" spans="1:15" x14ac:dyDescent="0.3">
      <c r="A28" s="298" t="s">
        <v>86</v>
      </c>
      <c r="B28" s="298"/>
      <c r="C28" s="49">
        <v>895</v>
      </c>
      <c r="D28" s="52">
        <v>33.36</v>
      </c>
      <c r="E28" s="52">
        <v>34.799999999999997</v>
      </c>
      <c r="F28" s="52">
        <v>110.14</v>
      </c>
      <c r="G28" s="52">
        <v>892.35</v>
      </c>
      <c r="H28" s="52">
        <v>1.1399999999999999</v>
      </c>
      <c r="I28" s="52">
        <v>31.16</v>
      </c>
      <c r="J28" s="52">
        <v>348.06</v>
      </c>
      <c r="K28" s="52">
        <v>7.55</v>
      </c>
      <c r="L28" s="52">
        <v>154.63</v>
      </c>
      <c r="M28" s="52">
        <v>577.13</v>
      </c>
      <c r="N28" s="52">
        <v>220.16</v>
      </c>
      <c r="O28" s="52">
        <v>13.03</v>
      </c>
    </row>
    <row r="29" spans="1:15" x14ac:dyDescent="0.3">
      <c r="A29" s="297" t="s">
        <v>24</v>
      </c>
      <c r="B29" s="297"/>
      <c r="C29" s="297"/>
      <c r="D29" s="297"/>
      <c r="E29" s="297"/>
      <c r="F29" s="297"/>
      <c r="G29" s="297"/>
      <c r="H29" s="297"/>
      <c r="I29" s="297"/>
      <c r="J29" s="297"/>
      <c r="K29" s="297"/>
      <c r="L29" s="297"/>
      <c r="M29" s="297"/>
      <c r="N29" s="297"/>
      <c r="O29" s="297"/>
    </row>
    <row r="30" spans="1:15" x14ac:dyDescent="0.3">
      <c r="A30" s="66" t="s">
        <v>330</v>
      </c>
      <c r="B30" s="51" t="s">
        <v>252</v>
      </c>
      <c r="C30" s="50">
        <v>100</v>
      </c>
      <c r="D30" s="52">
        <v>8.41</v>
      </c>
      <c r="E30" s="52">
        <v>9.2899999999999991</v>
      </c>
      <c r="F30" s="52">
        <v>41.03</v>
      </c>
      <c r="G30" s="52">
        <v>281.94</v>
      </c>
      <c r="H30" s="52">
        <v>0.11</v>
      </c>
      <c r="I30" s="52">
        <v>1.26</v>
      </c>
      <c r="J30" s="52">
        <v>45.86</v>
      </c>
      <c r="K30" s="52">
        <v>2.36</v>
      </c>
      <c r="L30" s="53">
        <v>182.2</v>
      </c>
      <c r="M30" s="52">
        <v>166.44</v>
      </c>
      <c r="N30" s="52">
        <v>25.51</v>
      </c>
      <c r="O30" s="52">
        <v>0.71</v>
      </c>
    </row>
    <row r="31" spans="1:15" x14ac:dyDescent="0.3">
      <c r="A31" s="67"/>
      <c r="B31" s="51" t="s">
        <v>243</v>
      </c>
      <c r="C31" s="50">
        <v>200</v>
      </c>
      <c r="D31" s="50">
        <v>6</v>
      </c>
      <c r="E31" s="50">
        <v>5</v>
      </c>
      <c r="F31" s="53">
        <v>8.4</v>
      </c>
      <c r="G31" s="50">
        <v>102</v>
      </c>
      <c r="H31" s="52">
        <v>0.04</v>
      </c>
      <c r="I31" s="54"/>
      <c r="J31" s="54"/>
      <c r="K31" s="54"/>
      <c r="L31" s="50">
        <v>248</v>
      </c>
      <c r="M31" s="50">
        <v>184</v>
      </c>
      <c r="N31" s="50">
        <v>28</v>
      </c>
      <c r="O31" s="53">
        <v>0.2</v>
      </c>
    </row>
    <row r="32" spans="1:15" x14ac:dyDescent="0.3">
      <c r="A32" s="66" t="s">
        <v>325</v>
      </c>
      <c r="B32" s="51" t="s">
        <v>90</v>
      </c>
      <c r="C32" s="50">
        <v>100</v>
      </c>
      <c r="D32" s="53">
        <v>0.4</v>
      </c>
      <c r="E32" s="53">
        <v>0.3</v>
      </c>
      <c r="F32" s="53">
        <v>10.3</v>
      </c>
      <c r="G32" s="50">
        <v>47</v>
      </c>
      <c r="H32" s="52">
        <v>0.02</v>
      </c>
      <c r="I32" s="50">
        <v>5</v>
      </c>
      <c r="J32" s="50">
        <v>2</v>
      </c>
      <c r="K32" s="53">
        <v>0.4</v>
      </c>
      <c r="L32" s="50">
        <v>19</v>
      </c>
      <c r="M32" s="50">
        <v>16</v>
      </c>
      <c r="N32" s="50">
        <v>12</v>
      </c>
      <c r="O32" s="53">
        <v>2.2999999999999998</v>
      </c>
    </row>
    <row r="33" spans="1:15" x14ac:dyDescent="0.3">
      <c r="A33" s="298" t="s">
        <v>130</v>
      </c>
      <c r="B33" s="298"/>
      <c r="C33" s="49">
        <v>400</v>
      </c>
      <c r="D33" s="52">
        <v>14.81</v>
      </c>
      <c r="E33" s="52">
        <v>14.59</v>
      </c>
      <c r="F33" s="52">
        <v>59.73</v>
      </c>
      <c r="G33" s="52">
        <v>430.94</v>
      </c>
      <c r="H33" s="52">
        <v>0.17</v>
      </c>
      <c r="I33" s="52">
        <v>6.26</v>
      </c>
      <c r="J33" s="52">
        <v>47.86</v>
      </c>
      <c r="K33" s="52">
        <v>2.76</v>
      </c>
      <c r="L33" s="53">
        <v>449.2</v>
      </c>
      <c r="M33" s="52">
        <v>366.44</v>
      </c>
      <c r="N33" s="52">
        <v>65.510000000000005</v>
      </c>
      <c r="O33" s="52">
        <v>3.21</v>
      </c>
    </row>
    <row r="34" spans="1:15" s="9" customFormat="1" x14ac:dyDescent="0.3">
      <c r="A34" s="298" t="s">
        <v>88</v>
      </c>
      <c r="B34" s="298"/>
      <c r="C34" s="55" t="s">
        <v>400</v>
      </c>
      <c r="D34" s="52">
        <v>68.56</v>
      </c>
      <c r="E34" s="52">
        <v>75.16</v>
      </c>
      <c r="F34" s="52">
        <v>252.04</v>
      </c>
      <c r="G34" s="52">
        <v>1971.92</v>
      </c>
      <c r="H34" s="53">
        <v>1.66</v>
      </c>
      <c r="I34" s="52">
        <v>53.23</v>
      </c>
      <c r="J34" s="52">
        <v>638.91999999999996</v>
      </c>
      <c r="K34" s="52">
        <v>12.15</v>
      </c>
      <c r="L34" s="52">
        <v>940.18</v>
      </c>
      <c r="M34" s="52">
        <v>1378.63</v>
      </c>
      <c r="N34" s="52">
        <v>349.65</v>
      </c>
      <c r="O34" s="53">
        <v>22.95</v>
      </c>
    </row>
    <row r="35" spans="1:15" s="9" customFormat="1" x14ac:dyDescent="0.3">
      <c r="A35" s="63" t="s">
        <v>120</v>
      </c>
      <c r="B35" s="10" t="s">
        <v>121</v>
      </c>
      <c r="C35" s="11"/>
      <c r="D35" s="11"/>
      <c r="E35" s="11"/>
      <c r="F35" s="11"/>
      <c r="G35" s="11"/>
      <c r="H35" s="293"/>
      <c r="I35" s="293"/>
      <c r="J35" s="300"/>
      <c r="K35" s="300"/>
      <c r="L35" s="300"/>
      <c r="M35" s="300"/>
      <c r="N35" s="300"/>
      <c r="O35" s="300"/>
    </row>
    <row r="36" spans="1:15" s="9" customFormat="1" x14ac:dyDescent="0.3">
      <c r="A36" s="63" t="s">
        <v>122</v>
      </c>
      <c r="B36" s="10" t="s">
        <v>741</v>
      </c>
      <c r="C36" s="11"/>
      <c r="D36" s="11"/>
      <c r="E36" s="11"/>
      <c r="F36" s="11"/>
      <c r="G36" s="11"/>
      <c r="H36" s="293"/>
      <c r="I36" s="293"/>
      <c r="J36" s="301"/>
      <c r="K36" s="301"/>
      <c r="L36" s="301"/>
      <c r="M36" s="301"/>
      <c r="N36" s="301"/>
      <c r="O36" s="301"/>
    </row>
    <row r="37" spans="1:15" s="9" customFormat="1" x14ac:dyDescent="0.3">
      <c r="A37" s="64" t="s">
        <v>57</v>
      </c>
      <c r="B37" s="12" t="s">
        <v>89</v>
      </c>
      <c r="C37" s="13"/>
      <c r="D37" s="13"/>
      <c r="E37" s="13"/>
      <c r="F37" s="11"/>
      <c r="G37" s="11"/>
      <c r="H37" s="84"/>
      <c r="I37" s="84"/>
      <c r="J37" s="83"/>
      <c r="K37" s="83"/>
      <c r="L37" s="83"/>
      <c r="M37" s="83"/>
      <c r="N37" s="83"/>
      <c r="O37" s="83"/>
    </row>
    <row r="38" spans="1:15" s="9" customFormat="1" x14ac:dyDescent="0.3">
      <c r="A38" s="65" t="s">
        <v>59</v>
      </c>
      <c r="B38" s="14">
        <v>1</v>
      </c>
      <c r="C38" s="15"/>
      <c r="D38" s="11"/>
      <c r="E38" s="11"/>
      <c r="F38" s="11"/>
      <c r="G38" s="11"/>
      <c r="H38" s="84"/>
      <c r="I38" s="84"/>
      <c r="J38" s="83"/>
      <c r="K38" s="83"/>
      <c r="L38" s="83"/>
      <c r="M38" s="83"/>
      <c r="N38" s="83"/>
      <c r="O38" s="83"/>
    </row>
    <row r="39" spans="1:15" x14ac:dyDescent="0.3">
      <c r="A39" s="295" t="s">
        <v>60</v>
      </c>
      <c r="B39" s="295" t="s">
        <v>61</v>
      </c>
      <c r="C39" s="295" t="s">
        <v>62</v>
      </c>
      <c r="D39" s="294" t="s">
        <v>63</v>
      </c>
      <c r="E39" s="294"/>
      <c r="F39" s="294"/>
      <c r="G39" s="295" t="s">
        <v>64</v>
      </c>
      <c r="H39" s="294" t="s">
        <v>65</v>
      </c>
      <c r="I39" s="294"/>
      <c r="J39" s="294"/>
      <c r="K39" s="294"/>
      <c r="L39" s="294" t="s">
        <v>66</v>
      </c>
      <c r="M39" s="294"/>
      <c r="N39" s="294"/>
      <c r="O39" s="294"/>
    </row>
    <row r="40" spans="1:15" x14ac:dyDescent="0.3">
      <c r="A40" s="296"/>
      <c r="B40" s="299"/>
      <c r="C40" s="296"/>
      <c r="D40" s="85" t="s">
        <v>67</v>
      </c>
      <c r="E40" s="85" t="s">
        <v>68</v>
      </c>
      <c r="F40" s="85" t="s">
        <v>69</v>
      </c>
      <c r="G40" s="296"/>
      <c r="H40" s="85" t="s">
        <v>70</v>
      </c>
      <c r="I40" s="85" t="s">
        <v>71</v>
      </c>
      <c r="J40" s="85" t="s">
        <v>72</v>
      </c>
      <c r="K40" s="85" t="s">
        <v>73</v>
      </c>
      <c r="L40" s="85" t="s">
        <v>74</v>
      </c>
      <c r="M40" s="85" t="s">
        <v>75</v>
      </c>
      <c r="N40" s="85" t="s">
        <v>76</v>
      </c>
      <c r="O40" s="85" t="s">
        <v>77</v>
      </c>
    </row>
    <row r="41" spans="1:15" x14ac:dyDescent="0.3">
      <c r="A41" s="66">
        <v>1</v>
      </c>
      <c r="B41" s="49">
        <v>2</v>
      </c>
      <c r="C41" s="49">
        <v>3</v>
      </c>
      <c r="D41" s="49">
        <v>4</v>
      </c>
      <c r="E41" s="49">
        <v>5</v>
      </c>
      <c r="F41" s="49">
        <v>6</v>
      </c>
      <c r="G41" s="49">
        <v>7</v>
      </c>
      <c r="H41" s="49">
        <v>8</v>
      </c>
      <c r="I41" s="49">
        <v>9</v>
      </c>
      <c r="J41" s="49">
        <v>10</v>
      </c>
      <c r="K41" s="49">
        <v>11</v>
      </c>
      <c r="L41" s="49">
        <v>12</v>
      </c>
      <c r="M41" s="49">
        <v>13</v>
      </c>
      <c r="N41" s="49">
        <v>14</v>
      </c>
      <c r="O41" s="49">
        <v>15</v>
      </c>
    </row>
    <row r="42" spans="1:15" x14ac:dyDescent="0.3">
      <c r="A42" s="297" t="s">
        <v>78</v>
      </c>
      <c r="B42" s="297"/>
      <c r="C42" s="297"/>
      <c r="D42" s="297"/>
      <c r="E42" s="297"/>
      <c r="F42" s="297"/>
      <c r="G42" s="297"/>
      <c r="H42" s="297"/>
      <c r="I42" s="297"/>
      <c r="J42" s="297"/>
      <c r="K42" s="297"/>
      <c r="L42" s="297"/>
      <c r="M42" s="297"/>
      <c r="N42" s="297"/>
      <c r="O42" s="297"/>
    </row>
    <row r="43" spans="1:15" x14ac:dyDescent="0.3">
      <c r="A43" s="66" t="s">
        <v>321</v>
      </c>
      <c r="B43" s="51" t="s">
        <v>80</v>
      </c>
      <c r="C43" s="50">
        <v>15</v>
      </c>
      <c r="D43" s="52">
        <v>3.48</v>
      </c>
      <c r="E43" s="52">
        <v>4.43</v>
      </c>
      <c r="F43" s="54"/>
      <c r="G43" s="53">
        <v>54.6</v>
      </c>
      <c r="H43" s="52">
        <v>0.01</v>
      </c>
      <c r="I43" s="52">
        <v>0.11</v>
      </c>
      <c r="J43" s="53">
        <v>43.2</v>
      </c>
      <c r="K43" s="52">
        <v>0.08</v>
      </c>
      <c r="L43" s="50">
        <v>132</v>
      </c>
      <c r="M43" s="50">
        <v>75</v>
      </c>
      <c r="N43" s="52">
        <v>5.25</v>
      </c>
      <c r="O43" s="52">
        <v>0.15</v>
      </c>
    </row>
    <row r="44" spans="1:15" x14ac:dyDescent="0.3">
      <c r="A44" s="67" t="s">
        <v>331</v>
      </c>
      <c r="B44" s="51" t="s">
        <v>253</v>
      </c>
      <c r="C44" s="50">
        <v>180</v>
      </c>
      <c r="D44" s="52">
        <v>23.75</v>
      </c>
      <c r="E44" s="52">
        <v>13.88</v>
      </c>
      <c r="F44" s="52">
        <v>30.83</v>
      </c>
      <c r="G44" s="52">
        <v>3459.33</v>
      </c>
      <c r="H44" s="52">
        <v>0.09</v>
      </c>
      <c r="I44" s="52">
        <v>4.3600000000000003</v>
      </c>
      <c r="J44" s="53">
        <v>87.7</v>
      </c>
      <c r="K44" s="52">
        <v>0.62</v>
      </c>
      <c r="L44" s="52">
        <v>215.58</v>
      </c>
      <c r="M44" s="53">
        <v>293</v>
      </c>
      <c r="N44" s="52">
        <v>38.840000000000003</v>
      </c>
      <c r="O44" s="52">
        <v>0.98</v>
      </c>
    </row>
    <row r="45" spans="1:15" x14ac:dyDescent="0.3">
      <c r="A45" s="66" t="s">
        <v>332</v>
      </c>
      <c r="B45" s="51" t="s">
        <v>46</v>
      </c>
      <c r="C45" s="50">
        <v>200</v>
      </c>
      <c r="D45" s="52">
        <v>1.82</v>
      </c>
      <c r="E45" s="52">
        <v>1.42</v>
      </c>
      <c r="F45" s="52">
        <v>13.74</v>
      </c>
      <c r="G45" s="52">
        <v>75.650000000000006</v>
      </c>
      <c r="H45" s="52">
        <v>0.02</v>
      </c>
      <c r="I45" s="52">
        <v>0.83</v>
      </c>
      <c r="J45" s="52">
        <v>12.82</v>
      </c>
      <c r="K45" s="52">
        <v>0.06</v>
      </c>
      <c r="L45" s="52">
        <v>72.48</v>
      </c>
      <c r="M45" s="52">
        <v>58.64</v>
      </c>
      <c r="N45" s="52">
        <v>12.24</v>
      </c>
      <c r="O45" s="52">
        <v>0.91</v>
      </c>
    </row>
    <row r="46" spans="1:15" x14ac:dyDescent="0.3">
      <c r="A46" s="66" t="s">
        <v>333</v>
      </c>
      <c r="B46" s="51" t="s">
        <v>254</v>
      </c>
      <c r="C46" s="50">
        <v>50</v>
      </c>
      <c r="D46" s="52">
        <v>4.5199999999999996</v>
      </c>
      <c r="E46" s="52">
        <v>4.93</v>
      </c>
      <c r="F46" s="52">
        <v>27.89</v>
      </c>
      <c r="G46" s="53">
        <v>173.9</v>
      </c>
      <c r="H46" s="52">
        <v>0.11</v>
      </c>
      <c r="I46" s="52">
        <v>7.0000000000000007E-2</v>
      </c>
      <c r="J46" s="53">
        <v>5.2</v>
      </c>
      <c r="K46" s="52">
        <v>1.01</v>
      </c>
      <c r="L46" s="52">
        <v>124.26</v>
      </c>
      <c r="M46" s="52">
        <v>94.52</v>
      </c>
      <c r="N46" s="52">
        <v>36.08</v>
      </c>
      <c r="O46" s="52">
        <v>1.1399999999999999</v>
      </c>
    </row>
    <row r="47" spans="1:15" x14ac:dyDescent="0.3">
      <c r="A47" s="66" t="s">
        <v>325</v>
      </c>
      <c r="B47" s="51" t="s">
        <v>90</v>
      </c>
      <c r="C47" s="50">
        <v>100</v>
      </c>
      <c r="D47" s="53">
        <v>0.4</v>
      </c>
      <c r="E47" s="53">
        <v>0.3</v>
      </c>
      <c r="F47" s="53">
        <v>10.3</v>
      </c>
      <c r="G47" s="50">
        <v>47</v>
      </c>
      <c r="H47" s="52">
        <v>0.02</v>
      </c>
      <c r="I47" s="50">
        <v>5</v>
      </c>
      <c r="J47" s="50">
        <v>2</v>
      </c>
      <c r="K47" s="53">
        <v>0.4</v>
      </c>
      <c r="L47" s="50">
        <v>19</v>
      </c>
      <c r="M47" s="50">
        <v>16</v>
      </c>
      <c r="N47" s="50">
        <v>12</v>
      </c>
      <c r="O47" s="53">
        <v>2.2999999999999998</v>
      </c>
    </row>
    <row r="48" spans="1:15" x14ac:dyDescent="0.3">
      <c r="A48" s="298" t="s">
        <v>82</v>
      </c>
      <c r="B48" s="298"/>
      <c r="C48" s="49">
        <v>545</v>
      </c>
      <c r="D48" s="52">
        <v>33.97</v>
      </c>
      <c r="E48" s="52">
        <v>24.96</v>
      </c>
      <c r="F48" s="52">
        <v>82.76</v>
      </c>
      <c r="G48" s="52">
        <v>700.48</v>
      </c>
      <c r="H48" s="52">
        <v>0.25</v>
      </c>
      <c r="I48" s="52">
        <v>10.37</v>
      </c>
      <c r="J48" s="52">
        <v>150.91999999999999</v>
      </c>
      <c r="K48" s="52">
        <v>2.17</v>
      </c>
      <c r="L48" s="52">
        <v>563.32000000000005</v>
      </c>
      <c r="M48" s="52">
        <v>537.16</v>
      </c>
      <c r="N48" s="52">
        <v>104.41</v>
      </c>
      <c r="O48" s="52">
        <v>5.48</v>
      </c>
    </row>
    <row r="49" spans="1:15" x14ac:dyDescent="0.3">
      <c r="A49" s="297" t="s">
        <v>18</v>
      </c>
      <c r="B49" s="297"/>
      <c r="C49" s="297"/>
      <c r="D49" s="297"/>
      <c r="E49" s="297"/>
      <c r="F49" s="297"/>
      <c r="G49" s="297"/>
      <c r="H49" s="297"/>
      <c r="I49" s="297"/>
      <c r="J49" s="297"/>
      <c r="K49" s="297"/>
      <c r="L49" s="297"/>
      <c r="M49" s="297"/>
      <c r="N49" s="297"/>
      <c r="O49" s="297"/>
    </row>
    <row r="50" spans="1:15" x14ac:dyDescent="0.3">
      <c r="A50" s="66" t="s">
        <v>334</v>
      </c>
      <c r="B50" s="51" t="s">
        <v>257</v>
      </c>
      <c r="C50" s="50">
        <v>60</v>
      </c>
      <c r="D50" s="50">
        <v>1</v>
      </c>
      <c r="E50" s="52">
        <v>5.08</v>
      </c>
      <c r="F50" s="53">
        <v>2.2000000000000002</v>
      </c>
      <c r="G50" s="52">
        <v>59.53</v>
      </c>
      <c r="H50" s="52">
        <v>0.03</v>
      </c>
      <c r="I50" s="53">
        <v>28.1</v>
      </c>
      <c r="J50" s="52">
        <v>97.34</v>
      </c>
      <c r="K50" s="52">
        <v>2.5099999999999998</v>
      </c>
      <c r="L50" s="52">
        <v>30.48</v>
      </c>
      <c r="M50" s="52">
        <v>24.01</v>
      </c>
      <c r="N50" s="52">
        <v>13.79</v>
      </c>
      <c r="O50" s="52">
        <v>0.62</v>
      </c>
    </row>
    <row r="51" spans="1:15" ht="33" x14ac:dyDescent="0.3">
      <c r="A51" s="66" t="s">
        <v>335</v>
      </c>
      <c r="B51" s="51" t="s">
        <v>258</v>
      </c>
      <c r="C51" s="50">
        <v>210</v>
      </c>
      <c r="D51" s="52">
        <v>3.86</v>
      </c>
      <c r="E51" s="52">
        <v>7.78</v>
      </c>
      <c r="F51" s="52">
        <v>13.73</v>
      </c>
      <c r="G51" s="52">
        <v>135.88999999999999</v>
      </c>
      <c r="H51" s="52">
        <v>0.2</v>
      </c>
      <c r="I51" s="52">
        <v>14.04</v>
      </c>
      <c r="J51" s="53">
        <v>182.4</v>
      </c>
      <c r="K51" s="52">
        <v>2.37</v>
      </c>
      <c r="L51" s="52">
        <v>19.34</v>
      </c>
      <c r="M51" s="52">
        <v>85.92</v>
      </c>
      <c r="N51" s="52">
        <v>25.23</v>
      </c>
      <c r="O51" s="52">
        <v>1.25</v>
      </c>
    </row>
    <row r="52" spans="1:15" ht="33" x14ac:dyDescent="0.3">
      <c r="A52" s="66" t="s">
        <v>336</v>
      </c>
      <c r="B52" s="51" t="s">
        <v>259</v>
      </c>
      <c r="C52" s="50">
        <v>270</v>
      </c>
      <c r="D52" s="52">
        <v>24.15</v>
      </c>
      <c r="E52" s="52">
        <v>17.38</v>
      </c>
      <c r="F52" s="52">
        <v>42.78</v>
      </c>
      <c r="G52" s="52">
        <v>425.95</v>
      </c>
      <c r="H52" s="52">
        <v>0.57999999999999996</v>
      </c>
      <c r="I52" s="52">
        <v>76.64</v>
      </c>
      <c r="J52" s="52">
        <v>8814.85</v>
      </c>
      <c r="K52" s="52">
        <v>4.45</v>
      </c>
      <c r="L52" s="52">
        <v>46.58</v>
      </c>
      <c r="M52" s="52">
        <v>471.43</v>
      </c>
      <c r="N52" s="52">
        <v>69.73</v>
      </c>
      <c r="O52" s="52">
        <v>9.4700000000000006</v>
      </c>
    </row>
    <row r="53" spans="1:15" x14ac:dyDescent="0.3">
      <c r="A53" s="68"/>
      <c r="B53" s="51" t="s">
        <v>260</v>
      </c>
      <c r="C53" s="50">
        <v>200</v>
      </c>
      <c r="D53" s="50">
        <v>1</v>
      </c>
      <c r="E53" s="53">
        <v>0.2</v>
      </c>
      <c r="F53" s="53">
        <v>20.2</v>
      </c>
      <c r="G53" s="50">
        <v>92</v>
      </c>
      <c r="H53" s="52">
        <v>0.02</v>
      </c>
      <c r="I53" s="50">
        <v>4</v>
      </c>
      <c r="J53" s="54"/>
      <c r="K53" s="53">
        <v>0.2</v>
      </c>
      <c r="L53" s="50">
        <v>14</v>
      </c>
      <c r="M53" s="50">
        <v>14</v>
      </c>
      <c r="N53" s="50">
        <v>8</v>
      </c>
      <c r="O53" s="53">
        <v>2.8</v>
      </c>
    </row>
    <row r="54" spans="1:15" x14ac:dyDescent="0.3">
      <c r="A54" s="67"/>
      <c r="B54" s="51" t="s">
        <v>244</v>
      </c>
      <c r="C54" s="50">
        <v>20</v>
      </c>
      <c r="D54" s="52">
        <v>1.58</v>
      </c>
      <c r="E54" s="53">
        <v>0.2</v>
      </c>
      <c r="F54" s="52">
        <v>9.66</v>
      </c>
      <c r="G54" s="50">
        <v>47</v>
      </c>
      <c r="H54" s="52">
        <v>0.03</v>
      </c>
      <c r="I54" s="54"/>
      <c r="J54" s="54"/>
      <c r="K54" s="52">
        <v>0.26</v>
      </c>
      <c r="L54" s="53">
        <v>4.5999999999999996</v>
      </c>
      <c r="M54" s="53">
        <v>17.399999999999999</v>
      </c>
      <c r="N54" s="53">
        <v>6.6</v>
      </c>
      <c r="O54" s="53">
        <v>0.4</v>
      </c>
    </row>
    <row r="55" spans="1:15" x14ac:dyDescent="0.3">
      <c r="A55" s="67"/>
      <c r="B55" s="51" t="s">
        <v>250</v>
      </c>
      <c r="C55" s="50">
        <v>50</v>
      </c>
      <c r="D55" s="53">
        <v>3.3</v>
      </c>
      <c r="E55" s="53">
        <v>0.6</v>
      </c>
      <c r="F55" s="52">
        <v>19.82</v>
      </c>
      <c r="G55" s="50">
        <v>99</v>
      </c>
      <c r="H55" s="52">
        <v>0.09</v>
      </c>
      <c r="I55" s="54"/>
      <c r="J55" s="54"/>
      <c r="K55" s="53">
        <v>0.7</v>
      </c>
      <c r="L55" s="53">
        <v>14.5</v>
      </c>
      <c r="M55" s="50">
        <v>75</v>
      </c>
      <c r="N55" s="53">
        <v>23.5</v>
      </c>
      <c r="O55" s="52">
        <v>1.95</v>
      </c>
    </row>
    <row r="56" spans="1:15" x14ac:dyDescent="0.3">
      <c r="A56" s="66" t="s">
        <v>325</v>
      </c>
      <c r="B56" s="51" t="s">
        <v>81</v>
      </c>
      <c r="C56" s="50">
        <v>100</v>
      </c>
      <c r="D56" s="53">
        <v>0.4</v>
      </c>
      <c r="E56" s="53">
        <v>0.4</v>
      </c>
      <c r="F56" s="50">
        <v>9.8000000000000007</v>
      </c>
      <c r="G56" s="50">
        <v>47</v>
      </c>
      <c r="H56" s="52">
        <v>0.03</v>
      </c>
      <c r="I56" s="50">
        <v>10</v>
      </c>
      <c r="J56" s="54">
        <v>5</v>
      </c>
      <c r="K56" s="53">
        <v>0.2</v>
      </c>
      <c r="L56" s="50">
        <v>16</v>
      </c>
      <c r="M56" s="50">
        <v>11</v>
      </c>
      <c r="N56" s="50">
        <v>9</v>
      </c>
      <c r="O56" s="53">
        <v>2.2000000000000002</v>
      </c>
    </row>
    <row r="57" spans="1:15" x14ac:dyDescent="0.3">
      <c r="A57" s="298" t="s">
        <v>86</v>
      </c>
      <c r="B57" s="298"/>
      <c r="C57" s="49">
        <v>910</v>
      </c>
      <c r="D57" s="52">
        <v>35.29</v>
      </c>
      <c r="E57" s="52">
        <v>31.64</v>
      </c>
      <c r="F57" s="52">
        <v>118.19</v>
      </c>
      <c r="G57" s="52">
        <v>906.37</v>
      </c>
      <c r="H57" s="52">
        <v>0.98</v>
      </c>
      <c r="I57" s="52">
        <v>132.78</v>
      </c>
      <c r="J57" s="52">
        <v>9099.59</v>
      </c>
      <c r="K57" s="52">
        <v>10.69</v>
      </c>
      <c r="L57" s="53">
        <v>145.5</v>
      </c>
      <c r="M57" s="52">
        <v>698.76</v>
      </c>
      <c r="N57" s="52">
        <v>155.85</v>
      </c>
      <c r="O57" s="52">
        <v>18.690000000000001</v>
      </c>
    </row>
    <row r="58" spans="1:15" x14ac:dyDescent="0.3">
      <c r="A58" s="297" t="s">
        <v>24</v>
      </c>
      <c r="B58" s="297"/>
      <c r="C58" s="297"/>
      <c r="D58" s="297"/>
      <c r="E58" s="297"/>
      <c r="F58" s="297"/>
      <c r="G58" s="297"/>
      <c r="H58" s="297"/>
      <c r="I58" s="297"/>
      <c r="J58" s="297"/>
      <c r="K58" s="297"/>
      <c r="L58" s="297"/>
      <c r="M58" s="297"/>
      <c r="N58" s="297"/>
      <c r="O58" s="297"/>
    </row>
    <row r="59" spans="1:15" x14ac:dyDescent="0.3">
      <c r="A59" s="67" t="s">
        <v>337</v>
      </c>
      <c r="B59" s="51" t="s">
        <v>261</v>
      </c>
      <c r="C59" s="50">
        <v>75</v>
      </c>
      <c r="D59" s="52">
        <v>9.7799999999999994</v>
      </c>
      <c r="E59" s="52">
        <v>7.63</v>
      </c>
      <c r="F59" s="52">
        <v>25.18</v>
      </c>
      <c r="G59" s="52">
        <v>208.34</v>
      </c>
      <c r="H59" s="52">
        <v>0.26</v>
      </c>
      <c r="I59" s="52">
        <v>1.04</v>
      </c>
      <c r="J59" s="53">
        <v>32.299999999999997</v>
      </c>
      <c r="K59" s="52">
        <v>1.01</v>
      </c>
      <c r="L59" s="52">
        <v>14.86</v>
      </c>
      <c r="M59" s="52">
        <v>100.94</v>
      </c>
      <c r="N59" s="52">
        <v>14.14</v>
      </c>
      <c r="O59" s="52">
        <v>1.39</v>
      </c>
    </row>
    <row r="60" spans="1:15" x14ac:dyDescent="0.3">
      <c r="A60" s="66" t="s">
        <v>324</v>
      </c>
      <c r="B60" s="51" t="s">
        <v>14</v>
      </c>
      <c r="C60" s="50">
        <v>200</v>
      </c>
      <c r="D60" s="52">
        <v>0.26</v>
      </c>
      <c r="E60" s="52">
        <v>0.03</v>
      </c>
      <c r="F60" s="52">
        <v>11.26</v>
      </c>
      <c r="G60" s="52">
        <v>47.79</v>
      </c>
      <c r="H60" s="54"/>
      <c r="I60" s="53">
        <v>2.9</v>
      </c>
      <c r="J60" s="53">
        <v>0.5</v>
      </c>
      <c r="K60" s="52">
        <v>0.01</v>
      </c>
      <c r="L60" s="52">
        <v>8.08</v>
      </c>
      <c r="M60" s="52">
        <v>9.7799999999999994</v>
      </c>
      <c r="N60" s="52">
        <v>5.24</v>
      </c>
      <c r="O60" s="53">
        <v>0.9</v>
      </c>
    </row>
    <row r="61" spans="1:15" x14ac:dyDescent="0.3">
      <c r="A61" s="67" t="s">
        <v>325</v>
      </c>
      <c r="B61" s="51" t="s">
        <v>245</v>
      </c>
      <c r="C61" s="50">
        <v>100</v>
      </c>
      <c r="D61" s="53">
        <v>0.8</v>
      </c>
      <c r="E61" s="53">
        <v>0.4</v>
      </c>
      <c r="F61" s="53">
        <v>8.1</v>
      </c>
      <c r="G61" s="50">
        <v>47</v>
      </c>
      <c r="H61" s="52">
        <v>0.02</v>
      </c>
      <c r="I61" s="50">
        <v>180</v>
      </c>
      <c r="J61" s="50">
        <v>15</v>
      </c>
      <c r="K61" s="53">
        <v>0.3</v>
      </c>
      <c r="L61" s="50">
        <v>40</v>
      </c>
      <c r="M61" s="50">
        <v>34</v>
      </c>
      <c r="N61" s="50">
        <v>25</v>
      </c>
      <c r="O61" s="53">
        <v>0.8</v>
      </c>
    </row>
    <row r="62" spans="1:15" x14ac:dyDescent="0.3">
      <c r="A62" s="298" t="s">
        <v>130</v>
      </c>
      <c r="B62" s="298"/>
      <c r="C62" s="49">
        <v>375</v>
      </c>
      <c r="D62" s="52">
        <v>10.84</v>
      </c>
      <c r="E62" s="52">
        <v>8.06</v>
      </c>
      <c r="F62" s="52">
        <v>44.54</v>
      </c>
      <c r="G62" s="52">
        <v>303.13</v>
      </c>
      <c r="H62" s="52">
        <v>0.28000000000000003</v>
      </c>
      <c r="I62" s="52">
        <v>183.94</v>
      </c>
      <c r="J62" s="53">
        <v>47.8</v>
      </c>
      <c r="K62" s="52">
        <v>1.32</v>
      </c>
      <c r="L62" s="52">
        <v>62.94</v>
      </c>
      <c r="M62" s="52">
        <v>144.72</v>
      </c>
      <c r="N62" s="52">
        <v>44.38</v>
      </c>
      <c r="O62" s="52">
        <v>3.09</v>
      </c>
    </row>
    <row r="63" spans="1:15" s="9" customFormat="1" x14ac:dyDescent="0.3">
      <c r="A63" s="298" t="s">
        <v>88</v>
      </c>
      <c r="B63" s="298"/>
      <c r="C63" s="55" t="s">
        <v>242</v>
      </c>
      <c r="D63" s="52">
        <v>80.099999999999994</v>
      </c>
      <c r="E63" s="52">
        <v>64.66</v>
      </c>
      <c r="F63" s="52">
        <v>245.49</v>
      </c>
      <c r="G63" s="52">
        <v>1909.98</v>
      </c>
      <c r="H63" s="52">
        <v>1.51</v>
      </c>
      <c r="I63" s="52">
        <v>327.08999999999997</v>
      </c>
      <c r="J63" s="52">
        <v>9298.31</v>
      </c>
      <c r="K63" s="52">
        <v>14.18</v>
      </c>
      <c r="L63" s="52">
        <v>771.76</v>
      </c>
      <c r="M63" s="52">
        <v>1380.64</v>
      </c>
      <c r="N63" s="52">
        <v>304.64</v>
      </c>
      <c r="O63" s="52">
        <v>27.26</v>
      </c>
    </row>
    <row r="64" spans="1:15" s="9" customFormat="1" x14ac:dyDescent="0.3">
      <c r="A64" s="63" t="s">
        <v>120</v>
      </c>
      <c r="B64" s="10" t="s">
        <v>121</v>
      </c>
      <c r="C64" s="11"/>
      <c r="D64" s="11"/>
      <c r="E64" s="11"/>
      <c r="F64" s="11"/>
      <c r="G64" s="11"/>
      <c r="H64" s="293"/>
      <c r="I64" s="293"/>
      <c r="J64" s="300"/>
      <c r="K64" s="300"/>
      <c r="L64" s="300"/>
      <c r="M64" s="300"/>
      <c r="N64" s="300"/>
      <c r="O64" s="300"/>
    </row>
    <row r="65" spans="1:15" s="9" customFormat="1" x14ac:dyDescent="0.3">
      <c r="A65" s="63" t="s">
        <v>122</v>
      </c>
      <c r="B65" s="10" t="s">
        <v>741</v>
      </c>
      <c r="C65" s="11"/>
      <c r="D65" s="11"/>
      <c r="E65" s="11"/>
      <c r="F65" s="11"/>
      <c r="G65" s="11"/>
      <c r="H65" s="293"/>
      <c r="I65" s="293"/>
      <c r="J65" s="301"/>
      <c r="K65" s="301"/>
      <c r="L65" s="301"/>
      <c r="M65" s="301"/>
      <c r="N65" s="301"/>
      <c r="O65" s="301"/>
    </row>
    <row r="66" spans="1:15" s="9" customFormat="1" x14ac:dyDescent="0.3">
      <c r="A66" s="64" t="s">
        <v>57</v>
      </c>
      <c r="B66" s="12" t="s">
        <v>92</v>
      </c>
      <c r="C66" s="13"/>
      <c r="D66" s="13"/>
      <c r="E66" s="13"/>
      <c r="F66" s="11"/>
      <c r="G66" s="11"/>
      <c r="H66" s="84"/>
      <c r="I66" s="84"/>
      <c r="J66" s="83"/>
      <c r="K66" s="83"/>
      <c r="L66" s="83"/>
      <c r="M66" s="83"/>
      <c r="N66" s="83"/>
      <c r="O66" s="83"/>
    </row>
    <row r="67" spans="1:15" s="9" customFormat="1" x14ac:dyDescent="0.3">
      <c r="A67" s="65" t="s">
        <v>59</v>
      </c>
      <c r="B67" s="14">
        <v>1</v>
      </c>
      <c r="C67" s="15"/>
      <c r="D67" s="11"/>
      <c r="E67" s="11"/>
      <c r="F67" s="11"/>
      <c r="G67" s="11"/>
      <c r="H67" s="84"/>
      <c r="I67" s="84"/>
      <c r="J67" s="83"/>
      <c r="K67" s="83"/>
      <c r="L67" s="83"/>
      <c r="M67" s="83"/>
      <c r="N67" s="83"/>
      <c r="O67" s="83"/>
    </row>
    <row r="68" spans="1:15" x14ac:dyDescent="0.3">
      <c r="A68" s="295" t="s">
        <v>60</v>
      </c>
      <c r="B68" s="295" t="s">
        <v>61</v>
      </c>
      <c r="C68" s="295" t="s">
        <v>62</v>
      </c>
      <c r="D68" s="294" t="s">
        <v>63</v>
      </c>
      <c r="E68" s="294"/>
      <c r="F68" s="294"/>
      <c r="G68" s="295" t="s">
        <v>64</v>
      </c>
      <c r="H68" s="294" t="s">
        <v>65</v>
      </c>
      <c r="I68" s="294"/>
      <c r="J68" s="294"/>
      <c r="K68" s="294"/>
      <c r="L68" s="294" t="s">
        <v>66</v>
      </c>
      <c r="M68" s="294"/>
      <c r="N68" s="294"/>
      <c r="O68" s="294"/>
    </row>
    <row r="69" spans="1:15" x14ac:dyDescent="0.3">
      <c r="A69" s="296"/>
      <c r="B69" s="299"/>
      <c r="C69" s="296"/>
      <c r="D69" s="85" t="s">
        <v>67</v>
      </c>
      <c r="E69" s="85" t="s">
        <v>68</v>
      </c>
      <c r="F69" s="85" t="s">
        <v>69</v>
      </c>
      <c r="G69" s="296"/>
      <c r="H69" s="85" t="s">
        <v>70</v>
      </c>
      <c r="I69" s="85" t="s">
        <v>71</v>
      </c>
      <c r="J69" s="85" t="s">
        <v>72</v>
      </c>
      <c r="K69" s="85" t="s">
        <v>73</v>
      </c>
      <c r="L69" s="85" t="s">
        <v>74</v>
      </c>
      <c r="M69" s="85" t="s">
        <v>75</v>
      </c>
      <c r="N69" s="85" t="s">
        <v>76</v>
      </c>
      <c r="O69" s="85" t="s">
        <v>77</v>
      </c>
    </row>
    <row r="70" spans="1:15" x14ac:dyDescent="0.3">
      <c r="A70" s="66">
        <v>1</v>
      </c>
      <c r="B70" s="49">
        <v>2</v>
      </c>
      <c r="C70" s="49">
        <v>3</v>
      </c>
      <c r="D70" s="49">
        <v>4</v>
      </c>
      <c r="E70" s="49">
        <v>5</v>
      </c>
      <c r="F70" s="49">
        <v>6</v>
      </c>
      <c r="G70" s="49">
        <v>7</v>
      </c>
      <c r="H70" s="49">
        <v>8</v>
      </c>
      <c r="I70" s="49">
        <v>9</v>
      </c>
      <c r="J70" s="49">
        <v>10</v>
      </c>
      <c r="K70" s="49">
        <v>11</v>
      </c>
      <c r="L70" s="49">
        <v>12</v>
      </c>
      <c r="M70" s="49">
        <v>13</v>
      </c>
      <c r="N70" s="49">
        <v>14</v>
      </c>
      <c r="O70" s="49">
        <v>15</v>
      </c>
    </row>
    <row r="71" spans="1:15" x14ac:dyDescent="0.3">
      <c r="A71" s="297" t="s">
        <v>78</v>
      </c>
      <c r="B71" s="297"/>
      <c r="C71" s="297"/>
      <c r="D71" s="297"/>
      <c r="E71" s="297"/>
      <c r="F71" s="297"/>
      <c r="G71" s="297"/>
      <c r="H71" s="297"/>
      <c r="I71" s="297"/>
      <c r="J71" s="297"/>
      <c r="K71" s="297"/>
      <c r="L71" s="297"/>
      <c r="M71" s="297"/>
      <c r="N71" s="297"/>
      <c r="O71" s="297"/>
    </row>
    <row r="72" spans="1:15" x14ac:dyDescent="0.3">
      <c r="A72" s="66" t="s">
        <v>320</v>
      </c>
      <c r="B72" s="51" t="s">
        <v>79</v>
      </c>
      <c r="C72" s="50">
        <v>10</v>
      </c>
      <c r="D72" s="52">
        <v>0.08</v>
      </c>
      <c r="E72" s="52">
        <v>7.25</v>
      </c>
      <c r="F72" s="52">
        <v>0.13</v>
      </c>
      <c r="G72" s="53">
        <v>66.099999999999994</v>
      </c>
      <c r="H72" s="54"/>
      <c r="I72" s="54"/>
      <c r="J72" s="50">
        <v>45</v>
      </c>
      <c r="K72" s="53">
        <v>0.1</v>
      </c>
      <c r="L72" s="53">
        <v>2.4</v>
      </c>
      <c r="M72" s="50">
        <v>3</v>
      </c>
      <c r="N72" s="52">
        <v>0.05</v>
      </c>
      <c r="O72" s="52">
        <v>0.02</v>
      </c>
    </row>
    <row r="73" spans="1:15" x14ac:dyDescent="0.3">
      <c r="A73" s="67" t="s">
        <v>338</v>
      </c>
      <c r="B73" s="51" t="s">
        <v>262</v>
      </c>
      <c r="C73" s="50">
        <v>120</v>
      </c>
      <c r="D73" s="50">
        <v>13.42</v>
      </c>
      <c r="E73" s="53">
        <v>8.73</v>
      </c>
      <c r="F73" s="52">
        <v>13.48</v>
      </c>
      <c r="G73" s="52">
        <v>186.57</v>
      </c>
      <c r="H73" s="52">
        <v>0.14000000000000001</v>
      </c>
      <c r="I73" s="52">
        <v>1.18</v>
      </c>
      <c r="J73" s="53">
        <v>18.899999999999999</v>
      </c>
      <c r="K73" s="52">
        <v>3.08</v>
      </c>
      <c r="L73" s="52">
        <v>32.94</v>
      </c>
      <c r="M73" s="52">
        <v>159.96</v>
      </c>
      <c r="N73" s="52">
        <v>33.56</v>
      </c>
      <c r="O73" s="52">
        <v>1.1000000000000001</v>
      </c>
    </row>
    <row r="74" spans="1:15" x14ac:dyDescent="0.3">
      <c r="A74" s="67" t="s">
        <v>339</v>
      </c>
      <c r="B74" s="51" t="s">
        <v>263</v>
      </c>
      <c r="C74" s="50">
        <v>150</v>
      </c>
      <c r="D74" s="52">
        <v>3.14</v>
      </c>
      <c r="E74" s="52">
        <v>6.05</v>
      </c>
      <c r="F74" s="53">
        <v>25.2</v>
      </c>
      <c r="G74" s="52">
        <v>168.16</v>
      </c>
      <c r="H74" s="52">
        <v>0.19</v>
      </c>
      <c r="I74" s="53">
        <v>30.8</v>
      </c>
      <c r="J74" s="52">
        <v>38.369999999999997</v>
      </c>
      <c r="K74" s="52">
        <v>0.23</v>
      </c>
      <c r="L74" s="53">
        <v>17.2</v>
      </c>
      <c r="M74" s="52">
        <v>91.57</v>
      </c>
      <c r="N74" s="52">
        <v>35.46</v>
      </c>
      <c r="O74" s="53">
        <v>1.4</v>
      </c>
    </row>
    <row r="75" spans="1:15" x14ac:dyDescent="0.3">
      <c r="A75" s="67" t="s">
        <v>340</v>
      </c>
      <c r="B75" s="51" t="s">
        <v>95</v>
      </c>
      <c r="C75" s="50">
        <v>200</v>
      </c>
      <c r="D75" s="53">
        <v>0.3</v>
      </c>
      <c r="E75" s="52">
        <v>0.06</v>
      </c>
      <c r="F75" s="53">
        <v>12.5</v>
      </c>
      <c r="G75" s="52">
        <v>53.93</v>
      </c>
      <c r="H75" s="54"/>
      <c r="I75" s="53">
        <v>30.1</v>
      </c>
      <c r="J75" s="52">
        <v>25.01</v>
      </c>
      <c r="K75" s="52">
        <v>0.11</v>
      </c>
      <c r="L75" s="52">
        <v>7.08</v>
      </c>
      <c r="M75" s="52">
        <v>8.75</v>
      </c>
      <c r="N75" s="52">
        <v>4.91</v>
      </c>
      <c r="O75" s="52">
        <v>0.94</v>
      </c>
    </row>
    <row r="76" spans="1:15" x14ac:dyDescent="0.3">
      <c r="A76" s="67"/>
      <c r="B76" s="51" t="s">
        <v>244</v>
      </c>
      <c r="C76" s="50">
        <v>40</v>
      </c>
      <c r="D76" s="52">
        <v>3.16</v>
      </c>
      <c r="E76" s="53">
        <v>0.4</v>
      </c>
      <c r="F76" s="52">
        <v>19.32</v>
      </c>
      <c r="G76" s="50">
        <v>94</v>
      </c>
      <c r="H76" s="52">
        <v>0.06</v>
      </c>
      <c r="I76" s="54"/>
      <c r="J76" s="54"/>
      <c r="K76" s="52">
        <v>0.52</v>
      </c>
      <c r="L76" s="53">
        <v>9.1999999999999993</v>
      </c>
      <c r="M76" s="53">
        <v>34.799999999999997</v>
      </c>
      <c r="N76" s="53">
        <v>13.2</v>
      </c>
      <c r="O76" s="53">
        <v>0.8</v>
      </c>
    </row>
    <row r="77" spans="1:15" x14ac:dyDescent="0.3">
      <c r="A77" s="67" t="s">
        <v>325</v>
      </c>
      <c r="B77" s="51" t="s">
        <v>81</v>
      </c>
      <c r="C77" s="50">
        <v>100</v>
      </c>
      <c r="D77" s="52">
        <v>0.4</v>
      </c>
      <c r="E77" s="53">
        <v>0.4</v>
      </c>
      <c r="F77" s="52">
        <v>9.8000000000000007</v>
      </c>
      <c r="G77" s="53">
        <v>47</v>
      </c>
      <c r="H77" s="52">
        <v>0.03</v>
      </c>
      <c r="I77" s="50">
        <v>10</v>
      </c>
      <c r="J77" s="50">
        <v>5</v>
      </c>
      <c r="K77" s="53">
        <v>0.2</v>
      </c>
      <c r="L77" s="50">
        <v>16</v>
      </c>
      <c r="M77" s="53">
        <v>11</v>
      </c>
      <c r="N77" s="53">
        <v>9</v>
      </c>
      <c r="O77" s="52">
        <v>2.2000000000000002</v>
      </c>
    </row>
    <row r="78" spans="1:15" x14ac:dyDescent="0.3">
      <c r="A78" s="298" t="s">
        <v>82</v>
      </c>
      <c r="B78" s="298"/>
      <c r="C78" s="49">
        <v>620</v>
      </c>
      <c r="D78" s="52">
        <v>20.5</v>
      </c>
      <c r="E78" s="52">
        <v>22.89</v>
      </c>
      <c r="F78" s="52">
        <v>80.430000000000007</v>
      </c>
      <c r="G78" s="52">
        <v>615.76</v>
      </c>
      <c r="H78" s="52">
        <v>0.42</v>
      </c>
      <c r="I78" s="52">
        <v>72.08</v>
      </c>
      <c r="J78" s="52">
        <v>132.28</v>
      </c>
      <c r="K78" s="52">
        <v>4.24</v>
      </c>
      <c r="L78" s="52">
        <v>84.82</v>
      </c>
      <c r="M78" s="52">
        <v>309.08</v>
      </c>
      <c r="N78" s="52">
        <v>96.18</v>
      </c>
      <c r="O78" s="52">
        <v>6.46</v>
      </c>
    </row>
    <row r="79" spans="1:15" x14ac:dyDescent="0.3">
      <c r="A79" s="297" t="s">
        <v>18</v>
      </c>
      <c r="B79" s="297"/>
      <c r="C79" s="297"/>
      <c r="D79" s="297"/>
      <c r="E79" s="297"/>
      <c r="F79" s="297"/>
      <c r="G79" s="297"/>
      <c r="H79" s="297"/>
      <c r="I79" s="297"/>
      <c r="J79" s="297"/>
      <c r="K79" s="297"/>
      <c r="L79" s="297"/>
      <c r="M79" s="297"/>
      <c r="N79" s="297"/>
      <c r="O79" s="297"/>
    </row>
    <row r="80" spans="1:15" x14ac:dyDescent="0.3">
      <c r="A80" s="66" t="s">
        <v>341</v>
      </c>
      <c r="B80" s="51" t="s">
        <v>284</v>
      </c>
      <c r="C80" s="50">
        <v>60</v>
      </c>
      <c r="D80" s="52">
        <v>0.82</v>
      </c>
      <c r="E80" s="52">
        <v>5.18</v>
      </c>
      <c r="F80" s="52">
        <v>2.71</v>
      </c>
      <c r="G80" s="52">
        <v>60.91</v>
      </c>
      <c r="H80" s="52">
        <v>0.02</v>
      </c>
      <c r="I80" s="52">
        <v>14.92</v>
      </c>
      <c r="J80" s="52">
        <v>20.68</v>
      </c>
      <c r="K80" s="52">
        <v>2.33</v>
      </c>
      <c r="L80" s="52">
        <v>16.14</v>
      </c>
      <c r="M80" s="52">
        <v>17.86</v>
      </c>
      <c r="N80" s="52">
        <v>9.1199999999999992</v>
      </c>
      <c r="O80" s="52">
        <v>0.35</v>
      </c>
    </row>
    <row r="81" spans="1:15" ht="33" x14ac:dyDescent="0.3">
      <c r="A81" s="66" t="s">
        <v>342</v>
      </c>
      <c r="B81" s="51" t="s">
        <v>264</v>
      </c>
      <c r="C81" s="50">
        <v>225</v>
      </c>
      <c r="D81" s="52">
        <v>3.57</v>
      </c>
      <c r="E81" s="52">
        <v>10.19</v>
      </c>
      <c r="F81" s="52">
        <v>10.31</v>
      </c>
      <c r="G81" s="52">
        <v>147.93</v>
      </c>
      <c r="H81" s="52">
        <v>0.25</v>
      </c>
      <c r="I81" s="52">
        <v>16.63</v>
      </c>
      <c r="J81" s="52">
        <v>180.39</v>
      </c>
      <c r="K81" s="52">
        <v>2</v>
      </c>
      <c r="L81" s="52">
        <v>39.520000000000003</v>
      </c>
      <c r="M81" s="52">
        <v>80.81</v>
      </c>
      <c r="N81" s="52">
        <v>24.09</v>
      </c>
      <c r="O81" s="52">
        <v>1.2</v>
      </c>
    </row>
    <row r="82" spans="1:15" x14ac:dyDescent="0.3">
      <c r="A82" s="66" t="s">
        <v>343</v>
      </c>
      <c r="B82" s="51" t="s">
        <v>265</v>
      </c>
      <c r="C82" s="50">
        <v>245</v>
      </c>
      <c r="D82" s="52">
        <v>25.64</v>
      </c>
      <c r="E82" s="52">
        <v>20.13</v>
      </c>
      <c r="F82" s="52">
        <v>50.11</v>
      </c>
      <c r="G82" s="52">
        <v>483.83</v>
      </c>
      <c r="H82" s="52">
        <v>0.71</v>
      </c>
      <c r="I82" s="52">
        <v>2.34</v>
      </c>
      <c r="J82" s="53">
        <v>51.2</v>
      </c>
      <c r="K82" s="53">
        <v>1.4</v>
      </c>
      <c r="L82" s="52">
        <v>39.03</v>
      </c>
      <c r="M82" s="52">
        <v>264.87</v>
      </c>
      <c r="N82" s="52">
        <v>37.89</v>
      </c>
      <c r="O82" s="52">
        <v>3.57</v>
      </c>
    </row>
    <row r="83" spans="1:15" x14ac:dyDescent="0.3">
      <c r="A83" s="66" t="s">
        <v>344</v>
      </c>
      <c r="B83" s="51" t="s">
        <v>96</v>
      </c>
      <c r="C83" s="50">
        <v>200</v>
      </c>
      <c r="D83" s="53">
        <v>0.2</v>
      </c>
      <c r="E83" s="52">
        <v>0.08</v>
      </c>
      <c r="F83" s="52">
        <v>12.44</v>
      </c>
      <c r="G83" s="52">
        <v>52.69</v>
      </c>
      <c r="H83" s="52">
        <v>0.01</v>
      </c>
      <c r="I83" s="50">
        <v>40</v>
      </c>
      <c r="J83" s="53">
        <v>3.4</v>
      </c>
      <c r="K83" s="52">
        <v>0.14000000000000001</v>
      </c>
      <c r="L83" s="52">
        <v>7.53</v>
      </c>
      <c r="M83" s="53">
        <v>6.6</v>
      </c>
      <c r="N83" s="53">
        <v>6.2</v>
      </c>
      <c r="O83" s="52">
        <v>0.28999999999999998</v>
      </c>
    </row>
    <row r="84" spans="1:15" x14ac:dyDescent="0.3">
      <c r="A84" s="67"/>
      <c r="B84" s="51" t="s">
        <v>244</v>
      </c>
      <c r="C84" s="50">
        <v>20</v>
      </c>
      <c r="D84" s="52">
        <v>1.58</v>
      </c>
      <c r="E84" s="53">
        <v>0.2</v>
      </c>
      <c r="F84" s="52">
        <v>9.66</v>
      </c>
      <c r="G84" s="50">
        <v>47</v>
      </c>
      <c r="H84" s="52">
        <v>0.03</v>
      </c>
      <c r="I84" s="54"/>
      <c r="J84" s="54"/>
      <c r="K84" s="52">
        <v>0.26</v>
      </c>
      <c r="L84" s="53">
        <v>4.5999999999999996</v>
      </c>
      <c r="M84" s="53">
        <v>17.399999999999999</v>
      </c>
      <c r="N84" s="53">
        <v>6.6</v>
      </c>
      <c r="O84" s="53">
        <v>0.4</v>
      </c>
    </row>
    <row r="85" spans="1:15" x14ac:dyDescent="0.3">
      <c r="A85" s="67"/>
      <c r="B85" s="51" t="s">
        <v>250</v>
      </c>
      <c r="C85" s="50">
        <v>50</v>
      </c>
      <c r="D85" s="53">
        <v>3.3</v>
      </c>
      <c r="E85" s="53">
        <v>0.6</v>
      </c>
      <c r="F85" s="52">
        <v>19.82</v>
      </c>
      <c r="G85" s="50">
        <v>99</v>
      </c>
      <c r="H85" s="52">
        <v>0.09</v>
      </c>
      <c r="I85" s="54"/>
      <c r="J85" s="54"/>
      <c r="K85" s="53">
        <v>0.7</v>
      </c>
      <c r="L85" s="53">
        <v>14.5</v>
      </c>
      <c r="M85" s="50">
        <v>75</v>
      </c>
      <c r="N85" s="53">
        <v>23.5</v>
      </c>
      <c r="O85" s="52">
        <v>1.95</v>
      </c>
    </row>
    <row r="86" spans="1:15" x14ac:dyDescent="0.3">
      <c r="A86" s="66" t="s">
        <v>325</v>
      </c>
      <c r="B86" s="51" t="s">
        <v>90</v>
      </c>
      <c r="C86" s="50">
        <v>100</v>
      </c>
      <c r="D86" s="53">
        <v>0.4</v>
      </c>
      <c r="E86" s="53">
        <v>0.3</v>
      </c>
      <c r="F86" s="53">
        <v>10.3</v>
      </c>
      <c r="G86" s="50">
        <v>47</v>
      </c>
      <c r="H86" s="52">
        <v>0.02</v>
      </c>
      <c r="I86" s="50">
        <v>5</v>
      </c>
      <c r="J86" s="50">
        <v>2</v>
      </c>
      <c r="K86" s="53">
        <v>0.4</v>
      </c>
      <c r="L86" s="50">
        <v>19</v>
      </c>
      <c r="M86" s="50">
        <v>16</v>
      </c>
      <c r="N86" s="50">
        <v>12</v>
      </c>
      <c r="O86" s="53">
        <v>2.2999999999999998</v>
      </c>
    </row>
    <row r="87" spans="1:15" x14ac:dyDescent="0.3">
      <c r="A87" s="298" t="s">
        <v>86</v>
      </c>
      <c r="B87" s="298"/>
      <c r="C87" s="49">
        <v>900</v>
      </c>
      <c r="D87" s="52">
        <v>35.51</v>
      </c>
      <c r="E87" s="52">
        <v>36.68</v>
      </c>
      <c r="F87" s="52">
        <v>115.35</v>
      </c>
      <c r="G87" s="52">
        <v>938.36</v>
      </c>
      <c r="H87" s="52">
        <v>1.1299999999999999</v>
      </c>
      <c r="I87" s="52">
        <v>78.89</v>
      </c>
      <c r="J87" s="52">
        <v>257.67</v>
      </c>
      <c r="K87" s="52">
        <v>7.23</v>
      </c>
      <c r="L87" s="52">
        <v>140.32</v>
      </c>
      <c r="M87" s="52">
        <v>478.54</v>
      </c>
      <c r="N87" s="53">
        <v>119.4</v>
      </c>
      <c r="O87" s="52">
        <v>10.06</v>
      </c>
    </row>
    <row r="88" spans="1:15" x14ac:dyDescent="0.3">
      <c r="A88" s="297" t="s">
        <v>24</v>
      </c>
      <c r="B88" s="297"/>
      <c r="C88" s="297"/>
      <c r="D88" s="297"/>
      <c r="E88" s="297"/>
      <c r="F88" s="297"/>
      <c r="G88" s="297"/>
      <c r="H88" s="297"/>
      <c r="I88" s="297"/>
      <c r="J88" s="297"/>
      <c r="K88" s="297"/>
      <c r="L88" s="297"/>
      <c r="M88" s="297"/>
      <c r="N88" s="297"/>
      <c r="O88" s="297"/>
    </row>
    <row r="89" spans="1:15" x14ac:dyDescent="0.3">
      <c r="A89" s="67" t="s">
        <v>375</v>
      </c>
      <c r="B89" s="51" t="s">
        <v>266</v>
      </c>
      <c r="C89" s="50">
        <v>75</v>
      </c>
      <c r="D89" s="52">
        <v>12.89</v>
      </c>
      <c r="E89" s="52">
        <v>9.43</v>
      </c>
      <c r="F89" s="53">
        <v>12.3</v>
      </c>
      <c r="G89" s="52">
        <v>188.27</v>
      </c>
      <c r="H89" s="52">
        <v>0.04</v>
      </c>
      <c r="I89" s="52">
        <v>0.32</v>
      </c>
      <c r="J89" s="52">
        <v>65.05</v>
      </c>
      <c r="K89" s="52">
        <v>0.34</v>
      </c>
      <c r="L89" s="52">
        <v>110.49</v>
      </c>
      <c r="M89" s="52">
        <v>157.52000000000001</v>
      </c>
      <c r="N89" s="52">
        <v>17.66</v>
      </c>
      <c r="O89" s="52">
        <v>0.54</v>
      </c>
    </row>
    <row r="90" spans="1:15" x14ac:dyDescent="0.3">
      <c r="A90" s="67"/>
      <c r="B90" s="51" t="s">
        <v>267</v>
      </c>
      <c r="C90" s="50">
        <v>200</v>
      </c>
      <c r="D90" s="53">
        <v>8.1999999999999993</v>
      </c>
      <c r="E90" s="50">
        <v>3</v>
      </c>
      <c r="F90" s="53">
        <v>11.8</v>
      </c>
      <c r="G90" s="50">
        <v>114</v>
      </c>
      <c r="H90" s="52">
        <v>0.06</v>
      </c>
      <c r="I90" s="53">
        <v>1.2</v>
      </c>
      <c r="J90" s="50">
        <v>20</v>
      </c>
      <c r="K90" s="54"/>
      <c r="L90" s="50">
        <v>248</v>
      </c>
      <c r="M90" s="50">
        <v>190</v>
      </c>
      <c r="N90" s="50">
        <v>30</v>
      </c>
      <c r="O90" s="53">
        <v>0.2</v>
      </c>
    </row>
    <row r="91" spans="1:15" x14ac:dyDescent="0.3">
      <c r="A91" s="67" t="s">
        <v>325</v>
      </c>
      <c r="B91" s="51" t="s">
        <v>103</v>
      </c>
      <c r="C91" s="50">
        <v>100</v>
      </c>
      <c r="D91" s="53">
        <v>0.6</v>
      </c>
      <c r="E91" s="53">
        <v>0.6</v>
      </c>
      <c r="F91" s="53">
        <v>15.4</v>
      </c>
      <c r="G91" s="50">
        <v>72</v>
      </c>
      <c r="H91" s="52">
        <v>0.05</v>
      </c>
      <c r="I91" s="50">
        <v>6</v>
      </c>
      <c r="J91" s="50">
        <v>5</v>
      </c>
      <c r="K91" s="53">
        <v>0.4</v>
      </c>
      <c r="L91" s="50">
        <v>30</v>
      </c>
      <c r="M91" s="50">
        <v>22</v>
      </c>
      <c r="N91" s="50">
        <v>17</v>
      </c>
      <c r="O91" s="53">
        <v>0.6</v>
      </c>
    </row>
    <row r="92" spans="1:15" s="9" customFormat="1" x14ac:dyDescent="0.3">
      <c r="A92" s="298" t="s">
        <v>130</v>
      </c>
      <c r="B92" s="298"/>
      <c r="C92" s="49">
        <v>375</v>
      </c>
      <c r="D92" s="52">
        <v>21.69</v>
      </c>
      <c r="E92" s="52">
        <v>13.03</v>
      </c>
      <c r="F92" s="52">
        <v>39.5</v>
      </c>
      <c r="G92" s="52">
        <v>374.27</v>
      </c>
      <c r="H92" s="52">
        <v>0.15</v>
      </c>
      <c r="I92" s="52">
        <v>7.52</v>
      </c>
      <c r="J92" s="52">
        <v>90.05</v>
      </c>
      <c r="K92" s="52">
        <v>0.74</v>
      </c>
      <c r="L92" s="52">
        <v>388.49</v>
      </c>
      <c r="M92" s="52">
        <v>369.52</v>
      </c>
      <c r="N92" s="52">
        <v>64.66</v>
      </c>
      <c r="O92" s="52">
        <v>1.34</v>
      </c>
    </row>
    <row r="93" spans="1:15" s="9" customFormat="1" x14ac:dyDescent="0.3">
      <c r="A93" s="298" t="s">
        <v>88</v>
      </c>
      <c r="B93" s="298"/>
      <c r="C93" s="55" t="s">
        <v>401</v>
      </c>
      <c r="D93" s="52">
        <v>77.7</v>
      </c>
      <c r="E93" s="52">
        <v>72.599999999999994</v>
      </c>
      <c r="F93" s="52">
        <v>235.28</v>
      </c>
      <c r="G93" s="52">
        <v>1928.39</v>
      </c>
      <c r="H93" s="52">
        <v>1.7</v>
      </c>
      <c r="I93" s="52">
        <v>158.49</v>
      </c>
      <c r="J93" s="50">
        <v>480</v>
      </c>
      <c r="K93" s="52">
        <v>12.21</v>
      </c>
      <c r="L93" s="52">
        <v>613.63</v>
      </c>
      <c r="M93" s="52">
        <v>1157.1400000000001</v>
      </c>
      <c r="N93" s="52">
        <v>280.24</v>
      </c>
      <c r="O93" s="52">
        <v>17.86</v>
      </c>
    </row>
    <row r="94" spans="1:15" s="9" customFormat="1" x14ac:dyDescent="0.3">
      <c r="A94" s="63" t="s">
        <v>120</v>
      </c>
      <c r="B94" s="10" t="s">
        <v>121</v>
      </c>
      <c r="C94" s="11"/>
      <c r="D94" s="11"/>
      <c r="E94" s="11"/>
      <c r="F94" s="11"/>
      <c r="G94" s="11"/>
      <c r="H94" s="293"/>
      <c r="I94" s="293"/>
      <c r="J94" s="300"/>
      <c r="K94" s="300"/>
      <c r="L94" s="300"/>
      <c r="M94" s="300"/>
      <c r="N94" s="300"/>
      <c r="O94" s="300"/>
    </row>
    <row r="95" spans="1:15" s="9" customFormat="1" x14ac:dyDescent="0.3">
      <c r="A95" s="63" t="s">
        <v>122</v>
      </c>
      <c r="B95" s="10" t="s">
        <v>741</v>
      </c>
      <c r="C95" s="11"/>
      <c r="D95" s="11"/>
      <c r="E95" s="11"/>
      <c r="F95" s="11"/>
      <c r="G95" s="11"/>
      <c r="H95" s="293"/>
      <c r="I95" s="293"/>
      <c r="J95" s="301"/>
      <c r="K95" s="301"/>
      <c r="L95" s="301"/>
      <c r="M95" s="301"/>
      <c r="N95" s="301"/>
      <c r="O95" s="301"/>
    </row>
    <row r="96" spans="1:15" s="9" customFormat="1" x14ac:dyDescent="0.3">
      <c r="A96" s="64" t="s">
        <v>57</v>
      </c>
      <c r="B96" s="12" t="s">
        <v>97</v>
      </c>
      <c r="C96" s="13"/>
      <c r="D96" s="13"/>
      <c r="E96" s="13"/>
      <c r="F96" s="11"/>
      <c r="G96" s="11"/>
      <c r="H96" s="84"/>
      <c r="I96" s="84"/>
      <c r="J96" s="83"/>
      <c r="K96" s="83"/>
      <c r="L96" s="83"/>
      <c r="M96" s="83"/>
      <c r="N96" s="83"/>
      <c r="O96" s="83"/>
    </row>
    <row r="97" spans="1:15" s="9" customFormat="1" x14ac:dyDescent="0.3">
      <c r="A97" s="65" t="s">
        <v>59</v>
      </c>
      <c r="B97" s="14">
        <v>1</v>
      </c>
      <c r="C97" s="15"/>
      <c r="D97" s="11"/>
      <c r="E97" s="11"/>
      <c r="F97" s="11"/>
      <c r="G97" s="11"/>
      <c r="H97" s="84"/>
      <c r="I97" s="84"/>
      <c r="J97" s="83"/>
      <c r="K97" s="83"/>
      <c r="L97" s="83"/>
      <c r="M97" s="83"/>
      <c r="N97" s="83"/>
      <c r="O97" s="83"/>
    </row>
    <row r="98" spans="1:15" x14ac:dyDescent="0.3">
      <c r="A98" s="295" t="s">
        <v>60</v>
      </c>
      <c r="B98" s="295" t="s">
        <v>61</v>
      </c>
      <c r="C98" s="295" t="s">
        <v>62</v>
      </c>
      <c r="D98" s="294" t="s">
        <v>63</v>
      </c>
      <c r="E98" s="294"/>
      <c r="F98" s="294"/>
      <c r="G98" s="295" t="s">
        <v>64</v>
      </c>
      <c r="H98" s="294" t="s">
        <v>65</v>
      </c>
      <c r="I98" s="294"/>
      <c r="J98" s="294"/>
      <c r="K98" s="294"/>
      <c r="L98" s="294" t="s">
        <v>66</v>
      </c>
      <c r="M98" s="294"/>
      <c r="N98" s="294"/>
      <c r="O98" s="294"/>
    </row>
    <row r="99" spans="1:15" x14ac:dyDescent="0.3">
      <c r="A99" s="296"/>
      <c r="B99" s="299"/>
      <c r="C99" s="296"/>
      <c r="D99" s="85" t="s">
        <v>67</v>
      </c>
      <c r="E99" s="85" t="s">
        <v>68</v>
      </c>
      <c r="F99" s="85" t="s">
        <v>69</v>
      </c>
      <c r="G99" s="296"/>
      <c r="H99" s="85" t="s">
        <v>70</v>
      </c>
      <c r="I99" s="85" t="s">
        <v>71</v>
      </c>
      <c r="J99" s="85" t="s">
        <v>72</v>
      </c>
      <c r="K99" s="85" t="s">
        <v>73</v>
      </c>
      <c r="L99" s="85" t="s">
        <v>74</v>
      </c>
      <c r="M99" s="85" t="s">
        <v>75</v>
      </c>
      <c r="N99" s="85" t="s">
        <v>76</v>
      </c>
      <c r="O99" s="85" t="s">
        <v>77</v>
      </c>
    </row>
    <row r="100" spans="1:15" x14ac:dyDescent="0.3">
      <c r="A100" s="66">
        <v>1</v>
      </c>
      <c r="B100" s="49">
        <v>2</v>
      </c>
      <c r="C100" s="49">
        <v>3</v>
      </c>
      <c r="D100" s="49">
        <v>4</v>
      </c>
      <c r="E100" s="49">
        <v>5</v>
      </c>
      <c r="F100" s="49">
        <v>6</v>
      </c>
      <c r="G100" s="49">
        <v>7</v>
      </c>
      <c r="H100" s="49">
        <v>8</v>
      </c>
      <c r="I100" s="49">
        <v>9</v>
      </c>
      <c r="J100" s="49">
        <v>10</v>
      </c>
      <c r="K100" s="49">
        <v>11</v>
      </c>
      <c r="L100" s="49">
        <v>12</v>
      </c>
      <c r="M100" s="49">
        <v>13</v>
      </c>
      <c r="N100" s="49">
        <v>14</v>
      </c>
      <c r="O100" s="49">
        <v>15</v>
      </c>
    </row>
    <row r="101" spans="1:15" x14ac:dyDescent="0.3">
      <c r="A101" s="297" t="s">
        <v>78</v>
      </c>
      <c r="B101" s="297"/>
      <c r="C101" s="297"/>
      <c r="D101" s="297"/>
      <c r="E101" s="297"/>
      <c r="F101" s="297"/>
      <c r="G101" s="297"/>
      <c r="H101" s="297"/>
      <c r="I101" s="297"/>
      <c r="J101" s="297"/>
      <c r="K101" s="297"/>
      <c r="L101" s="297"/>
      <c r="M101" s="297"/>
      <c r="N101" s="297"/>
      <c r="O101" s="297"/>
    </row>
    <row r="102" spans="1:15" x14ac:dyDescent="0.3">
      <c r="A102" s="66" t="s">
        <v>320</v>
      </c>
      <c r="B102" s="51" t="s">
        <v>79</v>
      </c>
      <c r="C102" s="50">
        <v>10</v>
      </c>
      <c r="D102" s="52">
        <v>0.08</v>
      </c>
      <c r="E102" s="52">
        <v>7.25</v>
      </c>
      <c r="F102" s="52">
        <v>0.13</v>
      </c>
      <c r="G102" s="53">
        <v>66.099999999999994</v>
      </c>
      <c r="H102" s="54"/>
      <c r="I102" s="54"/>
      <c r="J102" s="50">
        <v>45</v>
      </c>
      <c r="K102" s="53">
        <v>0.1</v>
      </c>
      <c r="L102" s="53">
        <v>2.4</v>
      </c>
      <c r="M102" s="50">
        <v>3</v>
      </c>
      <c r="N102" s="52">
        <v>0.05</v>
      </c>
      <c r="O102" s="52">
        <v>0.02</v>
      </c>
    </row>
    <row r="103" spans="1:15" x14ac:dyDescent="0.3">
      <c r="A103" s="66" t="s">
        <v>321</v>
      </c>
      <c r="B103" s="51" t="s">
        <v>80</v>
      </c>
      <c r="C103" s="50">
        <v>15</v>
      </c>
      <c r="D103" s="52">
        <v>3.48</v>
      </c>
      <c r="E103" s="52">
        <v>4.43</v>
      </c>
      <c r="F103" s="54"/>
      <c r="G103" s="53">
        <v>54.6</v>
      </c>
      <c r="H103" s="52">
        <v>0.01</v>
      </c>
      <c r="I103" s="52">
        <v>0.11</v>
      </c>
      <c r="J103" s="53">
        <v>43.2</v>
      </c>
      <c r="K103" s="52">
        <v>0.08</v>
      </c>
      <c r="L103" s="50">
        <v>132</v>
      </c>
      <c r="M103" s="50">
        <v>75</v>
      </c>
      <c r="N103" s="52">
        <v>5.25</v>
      </c>
      <c r="O103" s="52">
        <v>0.15</v>
      </c>
    </row>
    <row r="104" spans="1:15" x14ac:dyDescent="0.3">
      <c r="A104" s="67" t="s">
        <v>345</v>
      </c>
      <c r="B104" s="51" t="s">
        <v>268</v>
      </c>
      <c r="C104" s="50">
        <v>50</v>
      </c>
      <c r="D104" s="52">
        <v>4.84</v>
      </c>
      <c r="E104" s="53">
        <v>5.8</v>
      </c>
      <c r="F104" s="53">
        <v>0.9</v>
      </c>
      <c r="G104" s="52">
        <v>75.19</v>
      </c>
      <c r="H104" s="52">
        <v>0.03</v>
      </c>
      <c r="I104" s="52">
        <v>0.17</v>
      </c>
      <c r="J104" s="52">
        <v>102.86</v>
      </c>
      <c r="K104" s="52">
        <v>0.24</v>
      </c>
      <c r="L104" s="52">
        <v>36.25</v>
      </c>
      <c r="M104" s="52">
        <v>79.69</v>
      </c>
      <c r="N104" s="52">
        <v>6.09</v>
      </c>
      <c r="O104" s="53">
        <v>0.9</v>
      </c>
    </row>
    <row r="105" spans="1:15" x14ac:dyDescent="0.3">
      <c r="A105" s="66" t="s">
        <v>346</v>
      </c>
      <c r="B105" s="51" t="s">
        <v>200</v>
      </c>
      <c r="C105" s="50">
        <v>200</v>
      </c>
      <c r="D105" s="52">
        <v>6.45</v>
      </c>
      <c r="E105" s="52">
        <v>4.59</v>
      </c>
      <c r="F105" s="52">
        <v>22.76</v>
      </c>
      <c r="G105" s="52">
        <v>160.02000000000001</v>
      </c>
      <c r="H105" s="53">
        <v>0.3</v>
      </c>
      <c r="I105" s="52">
        <v>2.38</v>
      </c>
      <c r="J105" s="52">
        <v>170.14</v>
      </c>
      <c r="K105" s="52">
        <v>0.23</v>
      </c>
      <c r="L105" s="52">
        <v>220.11</v>
      </c>
      <c r="M105" s="52">
        <v>173.54</v>
      </c>
      <c r="N105" s="52">
        <v>28.34</v>
      </c>
      <c r="O105" s="52">
        <v>3.46</v>
      </c>
    </row>
    <row r="106" spans="1:15" x14ac:dyDescent="0.3">
      <c r="A106" s="66" t="s">
        <v>324</v>
      </c>
      <c r="B106" s="51" t="s">
        <v>14</v>
      </c>
      <c r="C106" s="50">
        <v>200</v>
      </c>
      <c r="D106" s="52">
        <v>0.26</v>
      </c>
      <c r="E106" s="52">
        <v>0.03</v>
      </c>
      <c r="F106" s="52">
        <v>11.26</v>
      </c>
      <c r="G106" s="52">
        <v>47.79</v>
      </c>
      <c r="H106" s="54"/>
      <c r="I106" s="53">
        <v>2.9</v>
      </c>
      <c r="J106" s="53">
        <v>0.5</v>
      </c>
      <c r="K106" s="52">
        <v>0.01</v>
      </c>
      <c r="L106" s="52">
        <v>8.08</v>
      </c>
      <c r="M106" s="52">
        <v>9.7799999999999994</v>
      </c>
      <c r="N106" s="52">
        <v>5.24</v>
      </c>
      <c r="O106" s="53">
        <v>0.9</v>
      </c>
    </row>
    <row r="107" spans="1:15" x14ac:dyDescent="0.3">
      <c r="A107" s="67"/>
      <c r="B107" s="51" t="s">
        <v>244</v>
      </c>
      <c r="C107" s="50">
        <v>40</v>
      </c>
      <c r="D107" s="52">
        <v>3.16</v>
      </c>
      <c r="E107" s="53">
        <v>0.4</v>
      </c>
      <c r="F107" s="52">
        <v>19.32</v>
      </c>
      <c r="G107" s="50">
        <v>94</v>
      </c>
      <c r="H107" s="52">
        <v>0.06</v>
      </c>
      <c r="I107" s="54"/>
      <c r="J107" s="54"/>
      <c r="K107" s="52">
        <v>0.52</v>
      </c>
      <c r="L107" s="53">
        <v>9.1999999999999993</v>
      </c>
      <c r="M107" s="53">
        <v>34.799999999999997</v>
      </c>
      <c r="N107" s="53">
        <v>13.2</v>
      </c>
      <c r="O107" s="53">
        <v>0.8</v>
      </c>
    </row>
    <row r="108" spans="1:15" x14ac:dyDescent="0.3">
      <c r="A108" s="66" t="s">
        <v>325</v>
      </c>
      <c r="B108" s="51" t="s">
        <v>90</v>
      </c>
      <c r="C108" s="50">
        <v>100</v>
      </c>
      <c r="D108" s="53">
        <v>0.4</v>
      </c>
      <c r="E108" s="53">
        <v>0.3</v>
      </c>
      <c r="F108" s="53">
        <v>10.3</v>
      </c>
      <c r="G108" s="50">
        <v>47</v>
      </c>
      <c r="H108" s="52">
        <v>0.02</v>
      </c>
      <c r="I108" s="50">
        <v>5</v>
      </c>
      <c r="J108" s="50">
        <v>2</v>
      </c>
      <c r="K108" s="53">
        <v>0.4</v>
      </c>
      <c r="L108" s="50">
        <v>19</v>
      </c>
      <c r="M108" s="50">
        <v>16</v>
      </c>
      <c r="N108" s="50">
        <v>12</v>
      </c>
      <c r="O108" s="53">
        <v>2.2999999999999998</v>
      </c>
    </row>
    <row r="109" spans="1:15" x14ac:dyDescent="0.3">
      <c r="A109" s="298" t="s">
        <v>82</v>
      </c>
      <c r="B109" s="298"/>
      <c r="C109" s="49">
        <v>615</v>
      </c>
      <c r="D109" s="52">
        <v>18.670000000000002</v>
      </c>
      <c r="E109" s="52">
        <v>22.8</v>
      </c>
      <c r="F109" s="52">
        <v>64.67</v>
      </c>
      <c r="G109" s="53">
        <v>544.70000000000005</v>
      </c>
      <c r="H109" s="52">
        <v>0.42</v>
      </c>
      <c r="I109" s="52">
        <v>10.56</v>
      </c>
      <c r="J109" s="53">
        <v>363.7</v>
      </c>
      <c r="K109" s="52">
        <v>1.58</v>
      </c>
      <c r="L109" s="52">
        <v>427.04</v>
      </c>
      <c r="M109" s="52">
        <v>391.81</v>
      </c>
      <c r="N109" s="52">
        <v>70.17</v>
      </c>
      <c r="O109" s="52">
        <v>8.5299999999999994</v>
      </c>
    </row>
    <row r="110" spans="1:15" x14ac:dyDescent="0.3">
      <c r="A110" s="297" t="s">
        <v>18</v>
      </c>
      <c r="B110" s="297"/>
      <c r="C110" s="297"/>
      <c r="D110" s="297"/>
      <c r="E110" s="297"/>
      <c r="F110" s="297"/>
      <c r="G110" s="297"/>
      <c r="H110" s="297"/>
      <c r="I110" s="297"/>
      <c r="J110" s="297"/>
      <c r="K110" s="297"/>
      <c r="L110" s="297"/>
      <c r="M110" s="297"/>
      <c r="N110" s="297"/>
      <c r="O110" s="297"/>
    </row>
    <row r="111" spans="1:15" x14ac:dyDescent="0.3">
      <c r="A111" s="66" t="s">
        <v>356</v>
      </c>
      <c r="B111" s="51" t="s">
        <v>275</v>
      </c>
      <c r="C111" s="50">
        <v>60</v>
      </c>
      <c r="D111" s="52">
        <v>0.76</v>
      </c>
      <c r="E111" s="53">
        <v>3.12</v>
      </c>
      <c r="F111" s="52">
        <v>2.73</v>
      </c>
      <c r="G111" s="53">
        <v>42.71</v>
      </c>
      <c r="H111" s="52">
        <v>0.03</v>
      </c>
      <c r="I111" s="52">
        <v>11.79</v>
      </c>
      <c r="J111" s="52">
        <v>40.770000000000003</v>
      </c>
      <c r="K111" s="52">
        <v>1.58</v>
      </c>
      <c r="L111" s="52">
        <v>19.02</v>
      </c>
      <c r="M111" s="52">
        <v>28.83</v>
      </c>
      <c r="N111" s="52">
        <v>13.3</v>
      </c>
      <c r="O111" s="52">
        <v>0.6</v>
      </c>
    </row>
    <row r="112" spans="1:15" ht="33" x14ac:dyDescent="0.3">
      <c r="A112" s="67" t="s">
        <v>348</v>
      </c>
      <c r="B112" s="51" t="s">
        <v>270</v>
      </c>
      <c r="C112" s="50">
        <v>220</v>
      </c>
      <c r="D112" s="52">
        <v>3.9</v>
      </c>
      <c r="E112" s="52">
        <v>9.2000000000000011</v>
      </c>
      <c r="F112" s="52">
        <v>12.030000000000001</v>
      </c>
      <c r="G112" s="52">
        <v>141.94999999999999</v>
      </c>
      <c r="H112" s="52">
        <v>0.16</v>
      </c>
      <c r="I112" s="52">
        <v>16.64</v>
      </c>
      <c r="J112" s="52">
        <v>191.32</v>
      </c>
      <c r="K112" s="52">
        <v>2.36</v>
      </c>
      <c r="L112" s="53">
        <v>30.78</v>
      </c>
      <c r="M112" s="52">
        <v>77.64</v>
      </c>
      <c r="N112" s="52">
        <v>21.84</v>
      </c>
      <c r="O112" s="52">
        <v>1</v>
      </c>
    </row>
    <row r="113" spans="1:15" x14ac:dyDescent="0.3">
      <c r="A113" s="66" t="s">
        <v>349</v>
      </c>
      <c r="B113" s="51" t="s">
        <v>271</v>
      </c>
      <c r="C113" s="50">
        <v>90</v>
      </c>
      <c r="D113" s="52">
        <v>16.14</v>
      </c>
      <c r="E113" s="52">
        <v>13.43</v>
      </c>
      <c r="F113" s="52">
        <v>0.72</v>
      </c>
      <c r="G113" s="52">
        <v>186.71</v>
      </c>
      <c r="H113" s="52">
        <v>7.0000000000000007E-2</v>
      </c>
      <c r="I113" s="52">
        <v>0.17</v>
      </c>
      <c r="J113" s="52">
        <v>67.239999999999995</v>
      </c>
      <c r="K113" s="52">
        <v>0.56999999999999995</v>
      </c>
      <c r="L113" s="52">
        <v>139.44</v>
      </c>
      <c r="M113" s="53">
        <v>191.7</v>
      </c>
      <c r="N113" s="52">
        <v>19.059999999999999</v>
      </c>
      <c r="O113" s="52">
        <v>0.68</v>
      </c>
    </row>
    <row r="114" spans="1:15" x14ac:dyDescent="0.3">
      <c r="A114" s="66" t="s">
        <v>350</v>
      </c>
      <c r="B114" s="51" t="s">
        <v>285</v>
      </c>
      <c r="C114" s="50">
        <v>150</v>
      </c>
      <c r="D114" s="52">
        <v>5.83</v>
      </c>
      <c r="E114" s="52">
        <v>0.69</v>
      </c>
      <c r="F114" s="52">
        <v>37.369999999999997</v>
      </c>
      <c r="G114" s="52">
        <v>179.14</v>
      </c>
      <c r="H114" s="52">
        <v>0.09</v>
      </c>
      <c r="I114" s="54"/>
      <c r="J114" s="54"/>
      <c r="K114" s="53">
        <v>0.8</v>
      </c>
      <c r="L114" s="52">
        <v>11.91</v>
      </c>
      <c r="M114" s="52">
        <v>46.49</v>
      </c>
      <c r="N114" s="52">
        <v>8.59</v>
      </c>
      <c r="O114" s="52">
        <v>0.86</v>
      </c>
    </row>
    <row r="115" spans="1:15" x14ac:dyDescent="0.3">
      <c r="A115" s="66" t="s">
        <v>351</v>
      </c>
      <c r="B115" s="51" t="s">
        <v>99</v>
      </c>
      <c r="C115" s="50">
        <v>200</v>
      </c>
      <c r="D115" s="52">
        <v>0.54</v>
      </c>
      <c r="E115" s="52">
        <v>0.22</v>
      </c>
      <c r="F115" s="52">
        <v>18.71</v>
      </c>
      <c r="G115" s="52">
        <v>89.33</v>
      </c>
      <c r="H115" s="52">
        <v>0.01</v>
      </c>
      <c r="I115" s="50">
        <v>160</v>
      </c>
      <c r="J115" s="52">
        <v>130.72</v>
      </c>
      <c r="K115" s="52">
        <v>0.61</v>
      </c>
      <c r="L115" s="52">
        <v>9.93</v>
      </c>
      <c r="M115" s="52">
        <v>2.72</v>
      </c>
      <c r="N115" s="52">
        <v>2.72</v>
      </c>
      <c r="O115" s="52">
        <v>0.51</v>
      </c>
    </row>
    <row r="116" spans="1:15" x14ac:dyDescent="0.3">
      <c r="A116" s="67"/>
      <c r="B116" s="51" t="s">
        <v>244</v>
      </c>
      <c r="C116" s="50">
        <v>20</v>
      </c>
      <c r="D116" s="52">
        <v>1.58</v>
      </c>
      <c r="E116" s="53">
        <v>0.2</v>
      </c>
      <c r="F116" s="52">
        <v>9.66</v>
      </c>
      <c r="G116" s="50">
        <v>47</v>
      </c>
      <c r="H116" s="52">
        <v>0.03</v>
      </c>
      <c r="I116" s="54"/>
      <c r="J116" s="54"/>
      <c r="K116" s="52">
        <v>0.26</v>
      </c>
      <c r="L116" s="53">
        <v>4.5999999999999996</v>
      </c>
      <c r="M116" s="53">
        <v>17.399999999999999</v>
      </c>
      <c r="N116" s="53">
        <v>6.6</v>
      </c>
      <c r="O116" s="53">
        <v>0.4</v>
      </c>
    </row>
    <row r="117" spans="1:15" x14ac:dyDescent="0.3">
      <c r="A117" s="67"/>
      <c r="B117" s="51" t="s">
        <v>250</v>
      </c>
      <c r="C117" s="50">
        <v>50</v>
      </c>
      <c r="D117" s="53">
        <v>3.3</v>
      </c>
      <c r="E117" s="53">
        <v>0.6</v>
      </c>
      <c r="F117" s="52">
        <v>19.82</v>
      </c>
      <c r="G117" s="50">
        <v>99</v>
      </c>
      <c r="H117" s="52">
        <v>0.09</v>
      </c>
      <c r="I117" s="54"/>
      <c r="J117" s="54"/>
      <c r="K117" s="53">
        <v>0.7</v>
      </c>
      <c r="L117" s="53">
        <v>14.5</v>
      </c>
      <c r="M117" s="50">
        <v>75</v>
      </c>
      <c r="N117" s="53">
        <v>23.5</v>
      </c>
      <c r="O117" s="52">
        <v>1.95</v>
      </c>
    </row>
    <row r="118" spans="1:15" x14ac:dyDescent="0.3">
      <c r="A118" s="66" t="s">
        <v>325</v>
      </c>
      <c r="B118" s="51" t="s">
        <v>81</v>
      </c>
      <c r="C118" s="50">
        <v>100</v>
      </c>
      <c r="D118" s="53">
        <v>0.4</v>
      </c>
      <c r="E118" s="53">
        <v>0.4</v>
      </c>
      <c r="F118" s="53">
        <v>9.8000000000000007</v>
      </c>
      <c r="G118" s="50">
        <v>47</v>
      </c>
      <c r="H118" s="52">
        <v>0.03</v>
      </c>
      <c r="I118" s="50">
        <v>10</v>
      </c>
      <c r="J118" s="50">
        <v>5</v>
      </c>
      <c r="K118" s="53">
        <v>0.2</v>
      </c>
      <c r="L118" s="50">
        <v>16</v>
      </c>
      <c r="M118" s="50">
        <v>11</v>
      </c>
      <c r="N118" s="50">
        <v>9</v>
      </c>
      <c r="O118" s="53">
        <v>2.2000000000000002</v>
      </c>
    </row>
    <row r="119" spans="1:15" x14ac:dyDescent="0.3">
      <c r="A119" s="298" t="s">
        <v>86</v>
      </c>
      <c r="B119" s="298"/>
      <c r="C119" s="49">
        <v>890</v>
      </c>
      <c r="D119" s="52">
        <v>32.450000000000003</v>
      </c>
      <c r="E119" s="52">
        <v>27.86</v>
      </c>
      <c r="F119" s="52">
        <v>110.84</v>
      </c>
      <c r="G119" s="52">
        <v>832.84</v>
      </c>
      <c r="H119" s="52">
        <v>0.51</v>
      </c>
      <c r="I119" s="53">
        <v>198.6</v>
      </c>
      <c r="J119" s="52">
        <v>435.05</v>
      </c>
      <c r="K119" s="52">
        <v>7.08</v>
      </c>
      <c r="L119" s="53">
        <v>246.18</v>
      </c>
      <c r="M119" s="52">
        <v>450.78</v>
      </c>
      <c r="N119" s="52">
        <v>104.61</v>
      </c>
      <c r="O119" s="52">
        <v>8.1999999999999993</v>
      </c>
    </row>
    <row r="120" spans="1:15" x14ac:dyDescent="0.3">
      <c r="A120" s="297" t="s">
        <v>24</v>
      </c>
      <c r="B120" s="297"/>
      <c r="C120" s="297"/>
      <c r="D120" s="297"/>
      <c r="E120" s="297"/>
      <c r="F120" s="297"/>
      <c r="G120" s="297"/>
      <c r="H120" s="297"/>
      <c r="I120" s="297"/>
      <c r="J120" s="297"/>
      <c r="K120" s="297"/>
      <c r="L120" s="297"/>
      <c r="M120" s="297"/>
      <c r="N120" s="297"/>
      <c r="O120" s="297"/>
    </row>
    <row r="121" spans="1:15" x14ac:dyDescent="0.3">
      <c r="A121" s="66" t="s">
        <v>352</v>
      </c>
      <c r="B121" s="51" t="s">
        <v>272</v>
      </c>
      <c r="C121" s="50">
        <v>75</v>
      </c>
      <c r="D121" s="52">
        <v>10.31</v>
      </c>
      <c r="E121" s="52">
        <v>9.15</v>
      </c>
      <c r="F121" s="52">
        <v>24.19</v>
      </c>
      <c r="G121" s="52">
        <v>221.96</v>
      </c>
      <c r="H121" s="52">
        <v>7.0000000000000007E-2</v>
      </c>
      <c r="I121" s="52">
        <v>0.23</v>
      </c>
      <c r="J121" s="52">
        <v>65.33</v>
      </c>
      <c r="K121" s="52">
        <v>1.08</v>
      </c>
      <c r="L121" s="52">
        <v>182.56</v>
      </c>
      <c r="M121" s="52">
        <v>148.75</v>
      </c>
      <c r="N121" s="52">
        <v>15.47</v>
      </c>
      <c r="O121" s="52">
        <v>0.65</v>
      </c>
    </row>
    <row r="122" spans="1:15" x14ac:dyDescent="0.3">
      <c r="A122" s="68"/>
      <c r="B122" s="51" t="s">
        <v>260</v>
      </c>
      <c r="C122" s="50">
        <v>200</v>
      </c>
      <c r="D122" s="50">
        <v>1</v>
      </c>
      <c r="E122" s="53">
        <v>0.2</v>
      </c>
      <c r="F122" s="53">
        <v>20.2</v>
      </c>
      <c r="G122" s="50">
        <v>92</v>
      </c>
      <c r="H122" s="52">
        <v>0.02</v>
      </c>
      <c r="I122" s="50">
        <v>4</v>
      </c>
      <c r="J122" s="54"/>
      <c r="K122" s="53">
        <v>0.2</v>
      </c>
      <c r="L122" s="50">
        <v>14</v>
      </c>
      <c r="M122" s="50">
        <v>14</v>
      </c>
      <c r="N122" s="50">
        <v>8</v>
      </c>
      <c r="O122" s="53">
        <v>2.8</v>
      </c>
    </row>
    <row r="123" spans="1:15" x14ac:dyDescent="0.3">
      <c r="A123" s="66" t="s">
        <v>325</v>
      </c>
      <c r="B123" s="51" t="s">
        <v>238</v>
      </c>
      <c r="C123" s="50">
        <v>100</v>
      </c>
      <c r="D123" s="53">
        <v>1.5</v>
      </c>
      <c r="E123" s="53">
        <v>0.5</v>
      </c>
      <c r="F123" s="50">
        <v>21</v>
      </c>
      <c r="G123" s="50">
        <v>96</v>
      </c>
      <c r="H123" s="52">
        <v>0.04</v>
      </c>
      <c r="I123" s="50">
        <v>10</v>
      </c>
      <c r="J123" s="54"/>
      <c r="K123" s="53">
        <v>0.4</v>
      </c>
      <c r="L123" s="50">
        <v>8</v>
      </c>
      <c r="M123" s="50">
        <v>28</v>
      </c>
      <c r="N123" s="50">
        <v>42</v>
      </c>
      <c r="O123" s="53">
        <v>0.6</v>
      </c>
    </row>
    <row r="124" spans="1:15" s="9" customFormat="1" x14ac:dyDescent="0.3">
      <c r="A124" s="298" t="s">
        <v>130</v>
      </c>
      <c r="B124" s="298"/>
      <c r="C124" s="49">
        <v>375</v>
      </c>
      <c r="D124" s="52">
        <v>12.81</v>
      </c>
      <c r="E124" s="52">
        <v>9.85</v>
      </c>
      <c r="F124" s="52">
        <v>65.39</v>
      </c>
      <c r="G124" s="52">
        <v>409.96</v>
      </c>
      <c r="H124" s="52">
        <v>0.13</v>
      </c>
      <c r="I124" s="52">
        <v>14.23</v>
      </c>
      <c r="J124" s="52">
        <v>65.33</v>
      </c>
      <c r="K124" s="52">
        <v>1.68</v>
      </c>
      <c r="L124" s="52">
        <v>204.56</v>
      </c>
      <c r="M124" s="52">
        <v>190.75</v>
      </c>
      <c r="N124" s="52">
        <v>65.47</v>
      </c>
      <c r="O124" s="52">
        <v>4.05</v>
      </c>
    </row>
    <row r="125" spans="1:15" s="9" customFormat="1" x14ac:dyDescent="0.3">
      <c r="A125" s="298" t="s">
        <v>88</v>
      </c>
      <c r="B125" s="298"/>
      <c r="C125" s="55" t="s">
        <v>412</v>
      </c>
      <c r="D125" s="52">
        <v>63.93</v>
      </c>
      <c r="E125" s="52">
        <v>60.51</v>
      </c>
      <c r="F125" s="52">
        <v>240.9</v>
      </c>
      <c r="G125" s="52">
        <v>1787.5</v>
      </c>
      <c r="H125" s="52">
        <v>1.06</v>
      </c>
      <c r="I125" s="52">
        <v>223.39</v>
      </c>
      <c r="J125" s="52">
        <v>864.08</v>
      </c>
      <c r="K125" s="52">
        <v>10.34</v>
      </c>
      <c r="L125" s="53">
        <v>877.78</v>
      </c>
      <c r="M125" s="52">
        <v>1033.3399999999999</v>
      </c>
      <c r="N125" s="52">
        <v>240.25</v>
      </c>
      <c r="O125" s="52">
        <v>20.78</v>
      </c>
    </row>
    <row r="126" spans="1:15" s="9" customFormat="1" x14ac:dyDescent="0.3">
      <c r="A126" s="63" t="s">
        <v>120</v>
      </c>
      <c r="B126" s="10" t="s">
        <v>121</v>
      </c>
      <c r="C126" s="11"/>
      <c r="D126" s="11"/>
      <c r="E126" s="11"/>
      <c r="F126" s="11"/>
      <c r="G126" s="11"/>
      <c r="H126" s="293"/>
      <c r="I126" s="293"/>
      <c r="J126" s="300"/>
      <c r="K126" s="300"/>
      <c r="L126" s="300"/>
      <c r="M126" s="300"/>
      <c r="N126" s="300"/>
      <c r="O126" s="300"/>
    </row>
    <row r="127" spans="1:15" s="9" customFormat="1" x14ac:dyDescent="0.3">
      <c r="A127" s="63" t="s">
        <v>122</v>
      </c>
      <c r="B127" s="10" t="s">
        <v>741</v>
      </c>
      <c r="C127" s="11"/>
      <c r="D127" s="11"/>
      <c r="E127" s="11"/>
      <c r="F127" s="11"/>
      <c r="G127" s="11"/>
      <c r="H127" s="293"/>
      <c r="I127" s="293"/>
      <c r="J127" s="301"/>
      <c r="K127" s="301"/>
      <c r="L127" s="301"/>
      <c r="M127" s="301"/>
      <c r="N127" s="301"/>
      <c r="O127" s="301"/>
    </row>
    <row r="128" spans="1:15" s="9" customFormat="1" x14ac:dyDescent="0.3">
      <c r="A128" s="64" t="s">
        <v>57</v>
      </c>
      <c r="B128" s="12" t="s">
        <v>100</v>
      </c>
      <c r="C128" s="13"/>
      <c r="D128" s="13"/>
      <c r="E128" s="13"/>
      <c r="F128" s="11"/>
      <c r="G128" s="11"/>
      <c r="H128" s="84"/>
      <c r="I128" s="84"/>
      <c r="J128" s="83"/>
      <c r="K128" s="83"/>
      <c r="L128" s="83"/>
      <c r="M128" s="83"/>
      <c r="N128" s="83"/>
      <c r="O128" s="83"/>
    </row>
    <row r="129" spans="1:15" s="9" customFormat="1" x14ac:dyDescent="0.3">
      <c r="A129" s="65" t="s">
        <v>59</v>
      </c>
      <c r="B129" s="14">
        <v>1</v>
      </c>
      <c r="C129" s="15"/>
      <c r="D129" s="11"/>
      <c r="E129" s="11"/>
      <c r="F129" s="11"/>
      <c r="G129" s="11"/>
      <c r="H129" s="84"/>
      <c r="I129" s="84"/>
      <c r="J129" s="83"/>
      <c r="K129" s="83"/>
      <c r="L129" s="83"/>
      <c r="M129" s="83"/>
      <c r="N129" s="83"/>
      <c r="O129" s="83"/>
    </row>
    <row r="130" spans="1:15" x14ac:dyDescent="0.3">
      <c r="A130" s="295" t="s">
        <v>60</v>
      </c>
      <c r="B130" s="295" t="s">
        <v>61</v>
      </c>
      <c r="C130" s="295" t="s">
        <v>62</v>
      </c>
      <c r="D130" s="294" t="s">
        <v>63</v>
      </c>
      <c r="E130" s="294"/>
      <c r="F130" s="294"/>
      <c r="G130" s="295" t="s">
        <v>64</v>
      </c>
      <c r="H130" s="294" t="s">
        <v>65</v>
      </c>
      <c r="I130" s="294"/>
      <c r="J130" s="294"/>
      <c r="K130" s="294"/>
      <c r="L130" s="294" t="s">
        <v>66</v>
      </c>
      <c r="M130" s="294"/>
      <c r="N130" s="294"/>
      <c r="O130" s="294"/>
    </row>
    <row r="131" spans="1:15" x14ac:dyDescent="0.3">
      <c r="A131" s="296"/>
      <c r="B131" s="299"/>
      <c r="C131" s="296"/>
      <c r="D131" s="85" t="s">
        <v>67</v>
      </c>
      <c r="E131" s="85" t="s">
        <v>68</v>
      </c>
      <c r="F131" s="85" t="s">
        <v>69</v>
      </c>
      <c r="G131" s="296"/>
      <c r="H131" s="85" t="s">
        <v>70</v>
      </c>
      <c r="I131" s="85" t="s">
        <v>71</v>
      </c>
      <c r="J131" s="85" t="s">
        <v>72</v>
      </c>
      <c r="K131" s="85" t="s">
        <v>73</v>
      </c>
      <c r="L131" s="85" t="s">
        <v>74</v>
      </c>
      <c r="M131" s="85" t="s">
        <v>75</v>
      </c>
      <c r="N131" s="85" t="s">
        <v>76</v>
      </c>
      <c r="O131" s="85" t="s">
        <v>77</v>
      </c>
    </row>
    <row r="132" spans="1:15" x14ac:dyDescent="0.3">
      <c r="A132" s="66">
        <v>1</v>
      </c>
      <c r="B132" s="49">
        <v>2</v>
      </c>
      <c r="C132" s="49">
        <v>3</v>
      </c>
      <c r="D132" s="49">
        <v>4</v>
      </c>
      <c r="E132" s="49">
        <v>5</v>
      </c>
      <c r="F132" s="49">
        <v>6</v>
      </c>
      <c r="G132" s="49">
        <v>7</v>
      </c>
      <c r="H132" s="49">
        <v>8</v>
      </c>
      <c r="I132" s="49">
        <v>9</v>
      </c>
      <c r="J132" s="49">
        <v>10</v>
      </c>
      <c r="K132" s="49">
        <v>11</v>
      </c>
      <c r="L132" s="49">
        <v>12</v>
      </c>
      <c r="M132" s="49">
        <v>13</v>
      </c>
      <c r="N132" s="49">
        <v>14</v>
      </c>
      <c r="O132" s="49">
        <v>15</v>
      </c>
    </row>
    <row r="133" spans="1:15" x14ac:dyDescent="0.3">
      <c r="A133" s="297" t="s">
        <v>78</v>
      </c>
      <c r="B133" s="297"/>
      <c r="C133" s="297"/>
      <c r="D133" s="297"/>
      <c r="E133" s="297"/>
      <c r="F133" s="297"/>
      <c r="G133" s="297"/>
      <c r="H133" s="297"/>
      <c r="I133" s="297"/>
      <c r="J133" s="297"/>
      <c r="K133" s="297"/>
      <c r="L133" s="297"/>
      <c r="M133" s="297"/>
      <c r="N133" s="297"/>
      <c r="O133" s="297"/>
    </row>
    <row r="134" spans="1:15" x14ac:dyDescent="0.3">
      <c r="A134" s="66" t="s">
        <v>320</v>
      </c>
      <c r="B134" s="51" t="s">
        <v>79</v>
      </c>
      <c r="C134" s="50">
        <v>10</v>
      </c>
      <c r="D134" s="52">
        <v>0.08</v>
      </c>
      <c r="E134" s="52">
        <v>7.25</v>
      </c>
      <c r="F134" s="52">
        <v>0.13</v>
      </c>
      <c r="G134" s="53">
        <v>66.099999999999994</v>
      </c>
      <c r="H134" s="54"/>
      <c r="I134" s="54"/>
      <c r="J134" s="50">
        <v>45</v>
      </c>
      <c r="K134" s="53">
        <v>0.1</v>
      </c>
      <c r="L134" s="53">
        <v>2.4</v>
      </c>
      <c r="M134" s="50">
        <v>3</v>
      </c>
      <c r="N134" s="52">
        <v>0.05</v>
      </c>
      <c r="O134" s="52">
        <v>0.02</v>
      </c>
    </row>
    <row r="135" spans="1:15" x14ac:dyDescent="0.3">
      <c r="A135" s="66" t="s">
        <v>353</v>
      </c>
      <c r="B135" s="51" t="s">
        <v>273</v>
      </c>
      <c r="C135" s="50">
        <v>90</v>
      </c>
      <c r="D135" s="53">
        <v>14.3</v>
      </c>
      <c r="E135" s="52">
        <v>6.86</v>
      </c>
      <c r="F135" s="52">
        <v>9.58</v>
      </c>
      <c r="G135" s="52">
        <v>154.72</v>
      </c>
      <c r="H135" s="52">
        <v>0.09</v>
      </c>
      <c r="I135" s="53">
        <v>0.5</v>
      </c>
      <c r="J135" s="53">
        <v>9.9</v>
      </c>
      <c r="K135" s="53">
        <v>0.7</v>
      </c>
      <c r="L135" s="52">
        <v>12.62</v>
      </c>
      <c r="M135" s="52">
        <v>135.03</v>
      </c>
      <c r="N135" s="53">
        <v>19.8</v>
      </c>
      <c r="O135" s="52">
        <v>0.96</v>
      </c>
    </row>
    <row r="136" spans="1:15" x14ac:dyDescent="0.3">
      <c r="A136" s="67" t="s">
        <v>354</v>
      </c>
      <c r="B136" s="51" t="s">
        <v>274</v>
      </c>
      <c r="C136" s="50">
        <v>150</v>
      </c>
      <c r="D136" s="52">
        <v>3.07</v>
      </c>
      <c r="E136" s="52">
        <v>8.42</v>
      </c>
      <c r="F136" s="52">
        <v>17.940000000000001</v>
      </c>
      <c r="G136" s="52">
        <v>160.94999999999999</v>
      </c>
      <c r="H136" s="52">
        <v>0.13</v>
      </c>
      <c r="I136" s="52">
        <v>38.75</v>
      </c>
      <c r="J136" s="52">
        <v>703.39</v>
      </c>
      <c r="K136" s="52">
        <v>3.85</v>
      </c>
      <c r="L136" s="52">
        <v>43.53</v>
      </c>
      <c r="M136" s="52">
        <v>85.09</v>
      </c>
      <c r="N136" s="52">
        <v>40.81</v>
      </c>
      <c r="O136" s="52">
        <v>1.37</v>
      </c>
    </row>
    <row r="137" spans="1:15" x14ac:dyDescent="0.3">
      <c r="A137" s="66" t="s">
        <v>355</v>
      </c>
      <c r="B137" s="51" t="s">
        <v>15</v>
      </c>
      <c r="C137" s="50">
        <v>200</v>
      </c>
      <c r="D137" s="52">
        <v>3.87</v>
      </c>
      <c r="E137" s="53">
        <v>3.1</v>
      </c>
      <c r="F137" s="52">
        <v>16.190000000000001</v>
      </c>
      <c r="G137" s="52">
        <v>109.45</v>
      </c>
      <c r="H137" s="52">
        <v>0.04</v>
      </c>
      <c r="I137" s="53">
        <v>1.3</v>
      </c>
      <c r="J137" s="52">
        <v>22.12</v>
      </c>
      <c r="K137" s="52">
        <v>0.11</v>
      </c>
      <c r="L137" s="52">
        <v>125.45</v>
      </c>
      <c r="M137" s="53">
        <v>116.2</v>
      </c>
      <c r="N137" s="50">
        <v>31</v>
      </c>
      <c r="O137" s="52">
        <v>1.01</v>
      </c>
    </row>
    <row r="138" spans="1:15" x14ac:dyDescent="0.3">
      <c r="A138" s="67"/>
      <c r="B138" s="51" t="s">
        <v>244</v>
      </c>
      <c r="C138" s="50">
        <v>40</v>
      </c>
      <c r="D138" s="52">
        <v>3.16</v>
      </c>
      <c r="E138" s="53">
        <v>0.4</v>
      </c>
      <c r="F138" s="52">
        <v>19.32</v>
      </c>
      <c r="G138" s="50">
        <v>94</v>
      </c>
      <c r="H138" s="52">
        <v>0.06</v>
      </c>
      <c r="I138" s="54"/>
      <c r="J138" s="54"/>
      <c r="K138" s="52">
        <v>0.52</v>
      </c>
      <c r="L138" s="53">
        <v>9.1999999999999993</v>
      </c>
      <c r="M138" s="53">
        <v>34.799999999999997</v>
      </c>
      <c r="N138" s="53">
        <v>13.2</v>
      </c>
      <c r="O138" s="53">
        <v>0.8</v>
      </c>
    </row>
    <row r="139" spans="1:15" x14ac:dyDescent="0.3">
      <c r="A139" s="66" t="s">
        <v>325</v>
      </c>
      <c r="B139" s="51" t="s">
        <v>81</v>
      </c>
      <c r="C139" s="50">
        <v>100</v>
      </c>
      <c r="D139" s="53">
        <v>0.4</v>
      </c>
      <c r="E139" s="53">
        <v>0.4</v>
      </c>
      <c r="F139" s="53">
        <v>9.8000000000000007</v>
      </c>
      <c r="G139" s="50">
        <v>47</v>
      </c>
      <c r="H139" s="52">
        <v>0.03</v>
      </c>
      <c r="I139" s="50">
        <v>10</v>
      </c>
      <c r="J139" s="50">
        <v>5</v>
      </c>
      <c r="K139" s="53">
        <v>0.2</v>
      </c>
      <c r="L139" s="50">
        <v>16</v>
      </c>
      <c r="M139" s="50">
        <v>11</v>
      </c>
      <c r="N139" s="50">
        <v>9</v>
      </c>
      <c r="O139" s="53">
        <v>2.2000000000000002</v>
      </c>
    </row>
    <row r="140" spans="1:15" x14ac:dyDescent="0.3">
      <c r="A140" s="298" t="s">
        <v>82</v>
      </c>
      <c r="B140" s="298"/>
      <c r="C140" s="49">
        <v>590</v>
      </c>
      <c r="D140" s="52">
        <v>24.88</v>
      </c>
      <c r="E140" s="52">
        <v>26.43</v>
      </c>
      <c r="F140" s="52">
        <v>72.959999999999994</v>
      </c>
      <c r="G140" s="52">
        <v>632.22</v>
      </c>
      <c r="H140" s="52">
        <v>0.35</v>
      </c>
      <c r="I140" s="52">
        <v>50.55</v>
      </c>
      <c r="J140" s="52">
        <v>785.41</v>
      </c>
      <c r="K140" s="52">
        <v>5.48</v>
      </c>
      <c r="L140" s="53">
        <v>209.2</v>
      </c>
      <c r="M140" s="52">
        <v>385.12</v>
      </c>
      <c r="N140" s="52">
        <v>113.86</v>
      </c>
      <c r="O140" s="52">
        <v>6.36</v>
      </c>
    </row>
    <row r="141" spans="1:15" x14ac:dyDescent="0.3">
      <c r="A141" s="297" t="s">
        <v>18</v>
      </c>
      <c r="B141" s="297"/>
      <c r="C141" s="297"/>
      <c r="D141" s="297"/>
      <c r="E141" s="297"/>
      <c r="F141" s="297"/>
      <c r="G141" s="297"/>
      <c r="H141" s="297"/>
      <c r="I141" s="297"/>
      <c r="J141" s="297"/>
      <c r="K141" s="297"/>
      <c r="L141" s="297"/>
      <c r="M141" s="297"/>
      <c r="N141" s="297"/>
      <c r="O141" s="297"/>
    </row>
    <row r="142" spans="1:15" x14ac:dyDescent="0.3">
      <c r="A142" s="66" t="s">
        <v>347</v>
      </c>
      <c r="B142" s="51" t="s">
        <v>269</v>
      </c>
      <c r="C142" s="50">
        <v>60</v>
      </c>
      <c r="D142" s="52">
        <v>1.26</v>
      </c>
      <c r="E142" s="52">
        <v>7.3</v>
      </c>
      <c r="F142" s="52">
        <v>3.79</v>
      </c>
      <c r="G142" s="52">
        <v>86.2</v>
      </c>
      <c r="H142" s="52">
        <v>0.03</v>
      </c>
      <c r="I142" s="52">
        <v>1.89</v>
      </c>
      <c r="J142" s="52">
        <v>553.67999999999995</v>
      </c>
      <c r="K142" s="52">
        <v>2.13</v>
      </c>
      <c r="L142" s="52">
        <v>21.94</v>
      </c>
      <c r="M142" s="52">
        <v>39.61</v>
      </c>
      <c r="N142" s="53">
        <v>56.83</v>
      </c>
      <c r="O142" s="53">
        <v>4.6399999999999997</v>
      </c>
    </row>
    <row r="143" spans="1:15" ht="33" x14ac:dyDescent="0.3">
      <c r="A143" s="69" t="s">
        <v>357</v>
      </c>
      <c r="B143" s="51" t="s">
        <v>215</v>
      </c>
      <c r="C143" s="50">
        <v>220</v>
      </c>
      <c r="D143" s="52">
        <v>3.05</v>
      </c>
      <c r="E143" s="52">
        <v>7.49</v>
      </c>
      <c r="F143" s="52">
        <v>17.440000000000001</v>
      </c>
      <c r="G143" s="52">
        <v>149.66999999999999</v>
      </c>
      <c r="H143" s="52">
        <v>0.25</v>
      </c>
      <c r="I143" s="52">
        <v>18.04</v>
      </c>
      <c r="J143" s="52">
        <v>166.56</v>
      </c>
      <c r="K143" s="52">
        <v>2.35</v>
      </c>
      <c r="L143" s="52">
        <v>23.52</v>
      </c>
      <c r="M143" s="52">
        <v>101.33</v>
      </c>
      <c r="N143" s="52">
        <v>28.51</v>
      </c>
      <c r="O143" s="52">
        <v>1.54</v>
      </c>
    </row>
    <row r="144" spans="1:15" x14ac:dyDescent="0.3">
      <c r="A144" s="67" t="s">
        <v>358</v>
      </c>
      <c r="B144" s="51" t="s">
        <v>276</v>
      </c>
      <c r="C144" s="50">
        <v>240</v>
      </c>
      <c r="D144" s="52">
        <v>25.2</v>
      </c>
      <c r="E144" s="53">
        <v>16.170000000000002</v>
      </c>
      <c r="F144" s="52">
        <v>29.11</v>
      </c>
      <c r="G144" s="52">
        <v>363.39</v>
      </c>
      <c r="H144" s="53">
        <v>0.96</v>
      </c>
      <c r="I144" s="52">
        <v>39.26</v>
      </c>
      <c r="J144" s="52">
        <v>304.8</v>
      </c>
      <c r="K144" s="52">
        <v>2.52</v>
      </c>
      <c r="L144" s="52">
        <v>38.78</v>
      </c>
      <c r="M144" s="53">
        <v>327.10000000000002</v>
      </c>
      <c r="N144" s="52">
        <v>73.5</v>
      </c>
      <c r="O144" s="52">
        <v>4.88</v>
      </c>
    </row>
    <row r="145" spans="1:15" x14ac:dyDescent="0.3">
      <c r="A145" s="66" t="s">
        <v>344</v>
      </c>
      <c r="B145" s="51" t="s">
        <v>224</v>
      </c>
      <c r="C145" s="50">
        <v>200</v>
      </c>
      <c r="D145" s="52">
        <v>0.14000000000000001</v>
      </c>
      <c r="E145" s="53">
        <v>0.1</v>
      </c>
      <c r="F145" s="52">
        <v>12.62</v>
      </c>
      <c r="G145" s="52">
        <v>53.09</v>
      </c>
      <c r="H145" s="54"/>
      <c r="I145" s="50">
        <v>3</v>
      </c>
      <c r="J145" s="53">
        <v>1.6</v>
      </c>
      <c r="K145" s="53">
        <v>0.2</v>
      </c>
      <c r="L145" s="52">
        <v>5.33</v>
      </c>
      <c r="M145" s="53">
        <v>3.2</v>
      </c>
      <c r="N145" s="53">
        <v>1.4</v>
      </c>
      <c r="O145" s="52">
        <v>0.11</v>
      </c>
    </row>
    <row r="146" spans="1:15" x14ac:dyDescent="0.3">
      <c r="A146" s="67"/>
      <c r="B146" s="51" t="s">
        <v>244</v>
      </c>
      <c r="C146" s="50">
        <v>20</v>
      </c>
      <c r="D146" s="52">
        <v>1.58</v>
      </c>
      <c r="E146" s="53">
        <v>0.2</v>
      </c>
      <c r="F146" s="52">
        <v>9.66</v>
      </c>
      <c r="G146" s="50">
        <v>47</v>
      </c>
      <c r="H146" s="52">
        <v>0.03</v>
      </c>
      <c r="I146" s="54"/>
      <c r="J146" s="54"/>
      <c r="K146" s="52">
        <v>0.26</v>
      </c>
      <c r="L146" s="53">
        <v>4.5999999999999996</v>
      </c>
      <c r="M146" s="53">
        <v>17.399999999999999</v>
      </c>
      <c r="N146" s="53">
        <v>6.6</v>
      </c>
      <c r="O146" s="53">
        <v>0.4</v>
      </c>
    </row>
    <row r="147" spans="1:15" x14ac:dyDescent="0.3">
      <c r="A147" s="67"/>
      <c r="B147" s="51" t="s">
        <v>250</v>
      </c>
      <c r="C147" s="50">
        <v>50</v>
      </c>
      <c r="D147" s="53">
        <v>3.3</v>
      </c>
      <c r="E147" s="53">
        <v>0.6</v>
      </c>
      <c r="F147" s="52">
        <v>19.82</v>
      </c>
      <c r="G147" s="50">
        <v>99</v>
      </c>
      <c r="H147" s="52">
        <v>0.09</v>
      </c>
      <c r="I147" s="54"/>
      <c r="J147" s="54"/>
      <c r="K147" s="53">
        <v>0.7</v>
      </c>
      <c r="L147" s="53">
        <v>14.5</v>
      </c>
      <c r="M147" s="50">
        <v>75</v>
      </c>
      <c r="N147" s="53">
        <v>23.5</v>
      </c>
      <c r="O147" s="52">
        <v>1.95</v>
      </c>
    </row>
    <row r="148" spans="1:15" x14ac:dyDescent="0.3">
      <c r="A148" s="66" t="s">
        <v>325</v>
      </c>
      <c r="B148" s="51" t="s">
        <v>90</v>
      </c>
      <c r="C148" s="50">
        <v>100</v>
      </c>
      <c r="D148" s="53">
        <v>0.4</v>
      </c>
      <c r="E148" s="53">
        <v>0.3</v>
      </c>
      <c r="F148" s="53">
        <v>10.3</v>
      </c>
      <c r="G148" s="50">
        <v>47</v>
      </c>
      <c r="H148" s="52">
        <v>0.02</v>
      </c>
      <c r="I148" s="50">
        <v>5</v>
      </c>
      <c r="J148" s="50">
        <v>2</v>
      </c>
      <c r="K148" s="53">
        <v>0.4</v>
      </c>
      <c r="L148" s="50">
        <v>19</v>
      </c>
      <c r="M148" s="50">
        <v>16</v>
      </c>
      <c r="N148" s="50">
        <v>12</v>
      </c>
      <c r="O148" s="53">
        <v>2.2999999999999998</v>
      </c>
    </row>
    <row r="149" spans="1:15" x14ac:dyDescent="0.3">
      <c r="A149" s="70" t="s">
        <v>86</v>
      </c>
      <c r="B149" s="61"/>
      <c r="C149" s="49">
        <v>890</v>
      </c>
      <c r="D149" s="52">
        <v>34.93</v>
      </c>
      <c r="E149" s="52">
        <v>32.159999999999997</v>
      </c>
      <c r="F149" s="52">
        <v>102.74</v>
      </c>
      <c r="G149" s="53">
        <v>845.35</v>
      </c>
      <c r="H149" s="52">
        <v>1.38</v>
      </c>
      <c r="I149" s="52">
        <v>67.19</v>
      </c>
      <c r="J149" s="52">
        <v>1028.6400000000001</v>
      </c>
      <c r="K149" s="52">
        <v>8.56</v>
      </c>
      <c r="L149" s="52">
        <v>127.67</v>
      </c>
      <c r="M149" s="52">
        <v>579.64</v>
      </c>
      <c r="N149" s="52">
        <v>202.34</v>
      </c>
      <c r="O149" s="52">
        <v>15.82</v>
      </c>
    </row>
    <row r="150" spans="1:15" x14ac:dyDescent="0.3">
      <c r="A150" s="297" t="s">
        <v>24</v>
      </c>
      <c r="B150" s="297"/>
      <c r="C150" s="297"/>
      <c r="D150" s="297"/>
      <c r="E150" s="297"/>
      <c r="F150" s="297"/>
      <c r="G150" s="297"/>
      <c r="H150" s="297"/>
      <c r="I150" s="297"/>
      <c r="J150" s="297"/>
      <c r="K150" s="297"/>
      <c r="L150" s="297"/>
      <c r="M150" s="297"/>
      <c r="N150" s="297"/>
      <c r="O150" s="297"/>
    </row>
    <row r="151" spans="1:15" x14ac:dyDescent="0.3">
      <c r="A151" s="66" t="s">
        <v>389</v>
      </c>
      <c r="B151" s="51" t="s">
        <v>277</v>
      </c>
      <c r="C151" s="50">
        <v>75</v>
      </c>
      <c r="D151" s="52">
        <v>7.66</v>
      </c>
      <c r="E151" s="52">
        <v>11.22</v>
      </c>
      <c r="F151" s="52">
        <v>32.29</v>
      </c>
      <c r="G151" s="52">
        <v>261.29000000000002</v>
      </c>
      <c r="H151" s="52">
        <v>0.08</v>
      </c>
      <c r="I151" s="52">
        <v>0.15</v>
      </c>
      <c r="J151" s="52">
        <v>43.35</v>
      </c>
      <c r="K151" s="52">
        <v>2.85</v>
      </c>
      <c r="L151" s="52">
        <v>47.74</v>
      </c>
      <c r="M151" s="52">
        <v>86.03</v>
      </c>
      <c r="N151" s="52">
        <v>11.45</v>
      </c>
      <c r="O151" s="52">
        <v>0.69</v>
      </c>
    </row>
    <row r="152" spans="1:15" x14ac:dyDescent="0.3">
      <c r="A152" s="68"/>
      <c r="B152" s="51" t="s">
        <v>278</v>
      </c>
      <c r="C152" s="50">
        <v>200</v>
      </c>
      <c r="D152" s="53">
        <v>5.4</v>
      </c>
      <c r="E152" s="50">
        <v>5</v>
      </c>
      <c r="F152" s="53">
        <v>21.6</v>
      </c>
      <c r="G152" s="50">
        <v>158</v>
      </c>
      <c r="H152" s="52">
        <v>0.06</v>
      </c>
      <c r="I152" s="53">
        <v>1.8</v>
      </c>
      <c r="J152" s="50">
        <v>40</v>
      </c>
      <c r="K152" s="54"/>
      <c r="L152" s="50">
        <v>242</v>
      </c>
      <c r="M152" s="50">
        <v>188</v>
      </c>
      <c r="N152" s="50">
        <v>30</v>
      </c>
      <c r="O152" s="53">
        <v>0.2</v>
      </c>
    </row>
    <row r="153" spans="1:15" x14ac:dyDescent="0.3">
      <c r="A153" s="67" t="s">
        <v>325</v>
      </c>
      <c r="B153" s="51" t="s">
        <v>251</v>
      </c>
      <c r="C153" s="50">
        <v>150</v>
      </c>
      <c r="D153" s="52">
        <v>1.35</v>
      </c>
      <c r="E153" s="53">
        <v>0.3</v>
      </c>
      <c r="F153" s="52">
        <v>12.15</v>
      </c>
      <c r="G153" s="53">
        <v>64.5</v>
      </c>
      <c r="H153" s="52">
        <v>0.06</v>
      </c>
      <c r="I153" s="50">
        <v>90</v>
      </c>
      <c r="J153" s="50">
        <v>12</v>
      </c>
      <c r="K153" s="53">
        <v>0.3</v>
      </c>
      <c r="L153" s="50">
        <v>51</v>
      </c>
      <c r="M153" s="53">
        <v>34.5</v>
      </c>
      <c r="N153" s="53">
        <v>19.5</v>
      </c>
      <c r="O153" s="52">
        <v>0.45</v>
      </c>
    </row>
    <row r="154" spans="1:15" s="9" customFormat="1" x14ac:dyDescent="0.3">
      <c r="A154" s="298" t="s">
        <v>130</v>
      </c>
      <c r="B154" s="298"/>
      <c r="C154" s="49">
        <v>425</v>
      </c>
      <c r="D154" s="52">
        <v>14.41</v>
      </c>
      <c r="E154" s="52">
        <v>16.52</v>
      </c>
      <c r="F154" s="52">
        <v>66.040000000000006</v>
      </c>
      <c r="G154" s="52">
        <v>483.79</v>
      </c>
      <c r="H154" s="53">
        <v>0.2</v>
      </c>
      <c r="I154" s="52">
        <v>91.95</v>
      </c>
      <c r="J154" s="52">
        <v>95.35</v>
      </c>
      <c r="K154" s="52">
        <v>3.15</v>
      </c>
      <c r="L154" s="52">
        <v>340.74</v>
      </c>
      <c r="M154" s="52">
        <v>308.52999999999997</v>
      </c>
      <c r="N154" s="52">
        <v>60.95</v>
      </c>
      <c r="O154" s="52">
        <v>1.34</v>
      </c>
    </row>
    <row r="155" spans="1:15" s="9" customFormat="1" x14ac:dyDescent="0.3">
      <c r="A155" s="298" t="s">
        <v>88</v>
      </c>
      <c r="B155" s="298"/>
      <c r="C155" s="55" t="s">
        <v>241</v>
      </c>
      <c r="D155" s="52">
        <v>74.22</v>
      </c>
      <c r="E155" s="52">
        <v>75.11</v>
      </c>
      <c r="F155" s="52">
        <v>241.74</v>
      </c>
      <c r="G155" s="52">
        <v>1961.36</v>
      </c>
      <c r="H155" s="52">
        <v>1.93</v>
      </c>
      <c r="I155" s="52">
        <v>209.69</v>
      </c>
      <c r="J155" s="52">
        <v>1909.4</v>
      </c>
      <c r="K155" s="52">
        <v>17.190000000000001</v>
      </c>
      <c r="L155" s="53">
        <v>677.61</v>
      </c>
      <c r="M155" s="52">
        <v>1273.29</v>
      </c>
      <c r="N155" s="52">
        <v>377.15</v>
      </c>
      <c r="O155" s="52">
        <v>23.52</v>
      </c>
    </row>
    <row r="156" spans="1:15" s="9" customFormat="1" x14ac:dyDescent="0.3">
      <c r="A156" s="63" t="s">
        <v>120</v>
      </c>
      <c r="B156" s="10" t="s">
        <v>121</v>
      </c>
      <c r="C156" s="11"/>
      <c r="D156" s="11"/>
      <c r="E156" s="11"/>
      <c r="F156" s="11"/>
      <c r="G156" s="11"/>
      <c r="H156" s="293"/>
      <c r="I156" s="293"/>
      <c r="J156" s="300"/>
      <c r="K156" s="300"/>
      <c r="L156" s="300"/>
      <c r="M156" s="300"/>
      <c r="N156" s="300"/>
      <c r="O156" s="300"/>
    </row>
    <row r="157" spans="1:15" s="9" customFormat="1" x14ac:dyDescent="0.3">
      <c r="A157" s="63" t="s">
        <v>122</v>
      </c>
      <c r="B157" s="10" t="s">
        <v>741</v>
      </c>
      <c r="C157" s="11"/>
      <c r="D157" s="11"/>
      <c r="E157" s="11"/>
      <c r="F157" s="11"/>
      <c r="G157" s="11"/>
      <c r="H157" s="293"/>
      <c r="I157" s="293"/>
      <c r="J157" s="301"/>
      <c r="K157" s="301"/>
      <c r="L157" s="301"/>
      <c r="M157" s="301"/>
      <c r="N157" s="301"/>
      <c r="O157" s="301"/>
    </row>
    <row r="158" spans="1:15" s="9" customFormat="1" x14ac:dyDescent="0.3">
      <c r="A158" s="64" t="s">
        <v>57</v>
      </c>
      <c r="B158" s="12" t="s">
        <v>58</v>
      </c>
      <c r="C158" s="13"/>
      <c r="D158" s="13"/>
      <c r="E158" s="13"/>
      <c r="F158" s="11"/>
      <c r="G158" s="11"/>
      <c r="H158" s="84"/>
      <c r="I158" s="84"/>
      <c r="J158" s="83"/>
      <c r="K158" s="83"/>
      <c r="L158" s="83"/>
      <c r="M158" s="83"/>
      <c r="N158" s="83"/>
      <c r="O158" s="83"/>
    </row>
    <row r="159" spans="1:15" s="9" customFormat="1" x14ac:dyDescent="0.3">
      <c r="A159" s="65" t="s">
        <v>59</v>
      </c>
      <c r="B159" s="14">
        <v>2</v>
      </c>
      <c r="C159" s="15"/>
      <c r="D159" s="11"/>
      <c r="E159" s="11"/>
      <c r="F159" s="11"/>
      <c r="G159" s="11"/>
      <c r="H159" s="84"/>
      <c r="I159" s="84"/>
      <c r="J159" s="83"/>
      <c r="K159" s="83"/>
      <c r="L159" s="83"/>
      <c r="M159" s="83"/>
      <c r="N159" s="83"/>
      <c r="O159" s="83"/>
    </row>
    <row r="160" spans="1:15" x14ac:dyDescent="0.3">
      <c r="A160" s="295" t="s">
        <v>60</v>
      </c>
      <c r="B160" s="295" t="s">
        <v>61</v>
      </c>
      <c r="C160" s="295" t="s">
        <v>62</v>
      </c>
      <c r="D160" s="294" t="s">
        <v>63</v>
      </c>
      <c r="E160" s="294"/>
      <c r="F160" s="294"/>
      <c r="G160" s="295" t="s">
        <v>64</v>
      </c>
      <c r="H160" s="294" t="s">
        <v>65</v>
      </c>
      <c r="I160" s="294"/>
      <c r="J160" s="294"/>
      <c r="K160" s="294"/>
      <c r="L160" s="294" t="s">
        <v>66</v>
      </c>
      <c r="M160" s="294"/>
      <c r="N160" s="294"/>
      <c r="O160" s="294"/>
    </row>
    <row r="161" spans="1:15" x14ac:dyDescent="0.3">
      <c r="A161" s="296"/>
      <c r="B161" s="299"/>
      <c r="C161" s="296"/>
      <c r="D161" s="85" t="s">
        <v>67</v>
      </c>
      <c r="E161" s="85" t="s">
        <v>68</v>
      </c>
      <c r="F161" s="85" t="s">
        <v>69</v>
      </c>
      <c r="G161" s="296"/>
      <c r="H161" s="85" t="s">
        <v>70</v>
      </c>
      <c r="I161" s="85" t="s">
        <v>71</v>
      </c>
      <c r="J161" s="85" t="s">
        <v>72</v>
      </c>
      <c r="K161" s="85" t="s">
        <v>73</v>
      </c>
      <c r="L161" s="85" t="s">
        <v>74</v>
      </c>
      <c r="M161" s="85" t="s">
        <v>75</v>
      </c>
      <c r="N161" s="85" t="s">
        <v>76</v>
      </c>
      <c r="O161" s="85" t="s">
        <v>77</v>
      </c>
    </row>
    <row r="162" spans="1:15" x14ac:dyDescent="0.3">
      <c r="A162" s="66">
        <v>1</v>
      </c>
      <c r="B162" s="49">
        <v>2</v>
      </c>
      <c r="C162" s="49">
        <v>3</v>
      </c>
      <c r="D162" s="49">
        <v>4</v>
      </c>
      <c r="E162" s="49">
        <v>5</v>
      </c>
      <c r="F162" s="49">
        <v>6</v>
      </c>
      <c r="G162" s="49">
        <v>7</v>
      </c>
      <c r="H162" s="49">
        <v>8</v>
      </c>
      <c r="I162" s="49">
        <v>9</v>
      </c>
      <c r="J162" s="49">
        <v>10</v>
      </c>
      <c r="K162" s="49">
        <v>11</v>
      </c>
      <c r="L162" s="49">
        <v>12</v>
      </c>
      <c r="M162" s="49">
        <v>13</v>
      </c>
      <c r="N162" s="49">
        <v>14</v>
      </c>
      <c r="O162" s="49">
        <v>15</v>
      </c>
    </row>
    <row r="163" spans="1:15" x14ac:dyDescent="0.3">
      <c r="A163" s="297" t="s">
        <v>78</v>
      </c>
      <c r="B163" s="297"/>
      <c r="C163" s="297"/>
      <c r="D163" s="297"/>
      <c r="E163" s="297"/>
      <c r="F163" s="297"/>
      <c r="G163" s="297"/>
      <c r="H163" s="297"/>
      <c r="I163" s="297"/>
      <c r="J163" s="297"/>
      <c r="K163" s="297"/>
      <c r="L163" s="297"/>
      <c r="M163" s="297"/>
      <c r="N163" s="297"/>
      <c r="O163" s="297"/>
    </row>
    <row r="164" spans="1:15" x14ac:dyDescent="0.3">
      <c r="A164" s="66" t="s">
        <v>320</v>
      </c>
      <c r="B164" s="51" t="s">
        <v>79</v>
      </c>
      <c r="C164" s="50">
        <v>10</v>
      </c>
      <c r="D164" s="52">
        <v>0.08</v>
      </c>
      <c r="E164" s="52">
        <v>7.25</v>
      </c>
      <c r="F164" s="52">
        <v>0.13</v>
      </c>
      <c r="G164" s="53">
        <v>66.099999999999994</v>
      </c>
      <c r="H164" s="54"/>
      <c r="I164" s="54"/>
      <c r="J164" s="50">
        <v>45</v>
      </c>
      <c r="K164" s="53">
        <v>0.1</v>
      </c>
      <c r="L164" s="53">
        <v>2.4</v>
      </c>
      <c r="M164" s="50">
        <v>3</v>
      </c>
      <c r="N164" s="52">
        <v>0.05</v>
      </c>
      <c r="O164" s="52">
        <v>0.02</v>
      </c>
    </row>
    <row r="165" spans="1:15" x14ac:dyDescent="0.3">
      <c r="A165" s="66" t="s">
        <v>321</v>
      </c>
      <c r="B165" s="51" t="s">
        <v>80</v>
      </c>
      <c r="C165" s="50">
        <v>15</v>
      </c>
      <c r="D165" s="52">
        <v>3.48</v>
      </c>
      <c r="E165" s="52">
        <v>4.43</v>
      </c>
      <c r="F165" s="54"/>
      <c r="G165" s="53">
        <v>54.6</v>
      </c>
      <c r="H165" s="52">
        <v>0.01</v>
      </c>
      <c r="I165" s="52">
        <v>0.11</v>
      </c>
      <c r="J165" s="53">
        <v>43.2</v>
      </c>
      <c r="K165" s="52">
        <v>0.08</v>
      </c>
      <c r="L165" s="50">
        <v>132</v>
      </c>
      <c r="M165" s="50">
        <v>75</v>
      </c>
      <c r="N165" s="52">
        <v>5.25</v>
      </c>
      <c r="O165" s="52">
        <v>0.15</v>
      </c>
    </row>
    <row r="166" spans="1:15" x14ac:dyDescent="0.3">
      <c r="A166" s="66" t="s">
        <v>322</v>
      </c>
      <c r="B166" s="51" t="s">
        <v>168</v>
      </c>
      <c r="C166" s="50">
        <v>40</v>
      </c>
      <c r="D166" s="52">
        <v>5.08</v>
      </c>
      <c r="E166" s="53">
        <v>4.5999999999999996</v>
      </c>
      <c r="F166" s="52">
        <v>0.28000000000000003</v>
      </c>
      <c r="G166" s="53">
        <v>62.8</v>
      </c>
      <c r="H166" s="52">
        <v>0.03</v>
      </c>
      <c r="I166" s="54"/>
      <c r="J166" s="50">
        <v>104</v>
      </c>
      <c r="K166" s="52">
        <v>0.24</v>
      </c>
      <c r="L166" s="50">
        <v>22</v>
      </c>
      <c r="M166" s="53">
        <v>76.8</v>
      </c>
      <c r="N166" s="53">
        <v>4.8</v>
      </c>
      <c r="O166" s="50">
        <v>1</v>
      </c>
    </row>
    <row r="167" spans="1:15" x14ac:dyDescent="0.3">
      <c r="A167" s="66" t="s">
        <v>359</v>
      </c>
      <c r="B167" s="51" t="s">
        <v>193</v>
      </c>
      <c r="C167" s="50">
        <v>210</v>
      </c>
      <c r="D167" s="52">
        <v>6.11</v>
      </c>
      <c r="E167" s="52">
        <v>6.89</v>
      </c>
      <c r="F167" s="52">
        <v>38.840000000000003</v>
      </c>
      <c r="G167" s="52">
        <v>242.54</v>
      </c>
      <c r="H167" s="52">
        <v>0.13</v>
      </c>
      <c r="I167" s="53">
        <v>1.3</v>
      </c>
      <c r="J167" s="52">
        <v>45.07</v>
      </c>
      <c r="K167" s="52">
        <v>0.26</v>
      </c>
      <c r="L167" s="52">
        <v>127.78</v>
      </c>
      <c r="M167" s="52">
        <v>156.77000000000001</v>
      </c>
      <c r="N167" s="53">
        <v>36.799999999999997</v>
      </c>
      <c r="O167" s="53">
        <v>0.8</v>
      </c>
    </row>
    <row r="168" spans="1:15" x14ac:dyDescent="0.3">
      <c r="A168" s="67" t="s">
        <v>324</v>
      </c>
      <c r="B168" s="51" t="s">
        <v>101</v>
      </c>
      <c r="C168" s="50">
        <v>200</v>
      </c>
      <c r="D168" s="52">
        <v>0.25</v>
      </c>
      <c r="E168" s="52">
        <v>0.06</v>
      </c>
      <c r="F168" s="52">
        <v>11.62</v>
      </c>
      <c r="G168" s="52">
        <v>48.63</v>
      </c>
      <c r="H168" s="54"/>
      <c r="I168" s="52">
        <v>1.1499999999999999</v>
      </c>
      <c r="J168" s="52">
        <v>1.06</v>
      </c>
      <c r="K168" s="52">
        <v>7.0000000000000007E-2</v>
      </c>
      <c r="L168" s="52">
        <v>7.03</v>
      </c>
      <c r="M168" s="52">
        <v>9.36</v>
      </c>
      <c r="N168" s="52">
        <v>4.8899999999999997</v>
      </c>
      <c r="O168" s="52">
        <v>0.88</v>
      </c>
    </row>
    <row r="169" spans="1:15" x14ac:dyDescent="0.3">
      <c r="A169" s="67"/>
      <c r="B169" s="51" t="s">
        <v>244</v>
      </c>
      <c r="C169" s="50">
        <v>40</v>
      </c>
      <c r="D169" s="52">
        <v>3.16</v>
      </c>
      <c r="E169" s="53">
        <v>0.4</v>
      </c>
      <c r="F169" s="52">
        <v>19.32</v>
      </c>
      <c r="G169" s="50">
        <v>94</v>
      </c>
      <c r="H169" s="52">
        <v>0.06</v>
      </c>
      <c r="I169" s="54"/>
      <c r="J169" s="54"/>
      <c r="K169" s="52">
        <v>0.52</v>
      </c>
      <c r="L169" s="53">
        <v>9.1999999999999993</v>
      </c>
      <c r="M169" s="53">
        <v>34.799999999999997</v>
      </c>
      <c r="N169" s="53">
        <v>13.2</v>
      </c>
      <c r="O169" s="53">
        <v>0.8</v>
      </c>
    </row>
    <row r="170" spans="1:15" x14ac:dyDescent="0.3">
      <c r="A170" s="66" t="s">
        <v>325</v>
      </c>
      <c r="B170" s="51" t="s">
        <v>90</v>
      </c>
      <c r="C170" s="50">
        <v>100</v>
      </c>
      <c r="D170" s="53">
        <v>0.4</v>
      </c>
      <c r="E170" s="53">
        <v>0.3</v>
      </c>
      <c r="F170" s="53">
        <v>10.3</v>
      </c>
      <c r="G170" s="50">
        <v>47</v>
      </c>
      <c r="H170" s="52">
        <v>0.02</v>
      </c>
      <c r="I170" s="50">
        <v>5</v>
      </c>
      <c r="J170" s="50">
        <v>2</v>
      </c>
      <c r="K170" s="53">
        <v>0.4</v>
      </c>
      <c r="L170" s="50">
        <v>19</v>
      </c>
      <c r="M170" s="50">
        <v>16</v>
      </c>
      <c r="N170" s="50">
        <v>12</v>
      </c>
      <c r="O170" s="53">
        <v>2.2999999999999998</v>
      </c>
    </row>
    <row r="171" spans="1:15" x14ac:dyDescent="0.3">
      <c r="A171" s="298" t="s">
        <v>82</v>
      </c>
      <c r="B171" s="298"/>
      <c r="C171" s="49">
        <v>615</v>
      </c>
      <c r="D171" s="52">
        <v>18.559999999999999</v>
      </c>
      <c r="E171" s="52">
        <v>23.93</v>
      </c>
      <c r="F171" s="52">
        <v>80.489999999999995</v>
      </c>
      <c r="G171" s="52">
        <v>615.66999999999996</v>
      </c>
      <c r="H171" s="52">
        <v>0.25</v>
      </c>
      <c r="I171" s="52">
        <v>7.56</v>
      </c>
      <c r="J171" s="52">
        <v>240.33</v>
      </c>
      <c r="K171" s="52">
        <v>1.67</v>
      </c>
      <c r="L171" s="52">
        <v>319.41000000000003</v>
      </c>
      <c r="M171" s="52">
        <v>371.73</v>
      </c>
      <c r="N171" s="52">
        <v>76.989999999999995</v>
      </c>
      <c r="O171" s="52">
        <v>5.95</v>
      </c>
    </row>
    <row r="172" spans="1:15" x14ac:dyDescent="0.3">
      <c r="A172" s="297" t="s">
        <v>18</v>
      </c>
      <c r="B172" s="297"/>
      <c r="C172" s="297"/>
      <c r="D172" s="297"/>
      <c r="E172" s="297"/>
      <c r="F172" s="297"/>
      <c r="G172" s="297"/>
      <c r="H172" s="297"/>
      <c r="I172" s="297"/>
      <c r="J172" s="297"/>
      <c r="K172" s="297"/>
      <c r="L172" s="297"/>
      <c r="M172" s="297"/>
      <c r="N172" s="297"/>
      <c r="O172" s="297"/>
    </row>
    <row r="173" spans="1:15" x14ac:dyDescent="0.3">
      <c r="A173" s="66" t="s">
        <v>360</v>
      </c>
      <c r="B173" s="51" t="s">
        <v>279</v>
      </c>
      <c r="C173" s="50">
        <v>60</v>
      </c>
      <c r="D173" s="53">
        <v>3.7</v>
      </c>
      <c r="E173" s="52">
        <v>3.47</v>
      </c>
      <c r="F173" s="52">
        <v>5.87</v>
      </c>
      <c r="G173" s="52">
        <v>69.81</v>
      </c>
      <c r="H173" s="52">
        <v>0.08</v>
      </c>
      <c r="I173" s="52">
        <v>7.38</v>
      </c>
      <c r="J173" s="52">
        <v>107.81</v>
      </c>
      <c r="K173" s="52">
        <v>1.73</v>
      </c>
      <c r="L173" s="52">
        <v>14.89</v>
      </c>
      <c r="M173" s="52">
        <v>64.72</v>
      </c>
      <c r="N173" s="52">
        <v>25.15</v>
      </c>
      <c r="O173" s="52">
        <v>0.57999999999999996</v>
      </c>
    </row>
    <row r="174" spans="1:15" ht="33" x14ac:dyDescent="0.3">
      <c r="A174" s="67" t="s">
        <v>361</v>
      </c>
      <c r="B174" s="51" t="s">
        <v>280</v>
      </c>
      <c r="C174" s="50">
        <v>215</v>
      </c>
      <c r="D174" s="53">
        <v>6.5600000000000005</v>
      </c>
      <c r="E174" s="52">
        <v>7.98</v>
      </c>
      <c r="F174" s="52">
        <v>15.42</v>
      </c>
      <c r="G174" s="52">
        <v>160.09</v>
      </c>
      <c r="H174" s="53">
        <v>0.4</v>
      </c>
      <c r="I174" s="53">
        <v>9.6399999999999988</v>
      </c>
      <c r="J174" s="52">
        <v>170.32000000000002</v>
      </c>
      <c r="K174" s="52">
        <v>1.56</v>
      </c>
      <c r="L174" s="52">
        <v>28.54</v>
      </c>
      <c r="M174" s="52">
        <v>104.19</v>
      </c>
      <c r="N174" s="52">
        <v>31.77</v>
      </c>
      <c r="O174" s="52">
        <v>1.9100000000000001</v>
      </c>
    </row>
    <row r="175" spans="1:15" ht="33" x14ac:dyDescent="0.3">
      <c r="A175" s="67" t="s">
        <v>362</v>
      </c>
      <c r="B175" s="51" t="s">
        <v>281</v>
      </c>
      <c r="C175" s="50">
        <v>120</v>
      </c>
      <c r="D175" s="53">
        <v>15.92</v>
      </c>
      <c r="E175" s="52">
        <v>14.91</v>
      </c>
      <c r="F175" s="52">
        <v>13.99</v>
      </c>
      <c r="G175" s="52">
        <v>254.41</v>
      </c>
      <c r="H175" s="52">
        <v>0.53</v>
      </c>
      <c r="I175" s="52">
        <v>2.98</v>
      </c>
      <c r="J175" s="54">
        <v>8</v>
      </c>
      <c r="K175" s="52">
        <v>1.02</v>
      </c>
      <c r="L175" s="52">
        <v>24.979999999999997</v>
      </c>
      <c r="M175" s="52">
        <v>178.16</v>
      </c>
      <c r="N175" s="52">
        <v>30.759999999999998</v>
      </c>
      <c r="O175" s="52">
        <v>2.5299999999999998</v>
      </c>
    </row>
    <row r="176" spans="1:15" x14ac:dyDescent="0.3">
      <c r="A176" s="66" t="s">
        <v>328</v>
      </c>
      <c r="B176" s="51" t="s">
        <v>83</v>
      </c>
      <c r="C176" s="50">
        <v>150</v>
      </c>
      <c r="D176" s="52">
        <v>6.96</v>
      </c>
      <c r="E176" s="52">
        <v>4.72</v>
      </c>
      <c r="F176" s="52">
        <v>31.46</v>
      </c>
      <c r="G176" s="52">
        <v>195.84</v>
      </c>
      <c r="H176" s="52">
        <v>0.24</v>
      </c>
      <c r="I176" s="54"/>
      <c r="J176" s="53">
        <v>19.100000000000001</v>
      </c>
      <c r="K176" s="52">
        <v>0.48</v>
      </c>
      <c r="L176" s="53">
        <v>12.7</v>
      </c>
      <c r="M176" s="52">
        <v>165.25</v>
      </c>
      <c r="N176" s="52">
        <v>110.06</v>
      </c>
      <c r="O176" s="53">
        <v>3.7</v>
      </c>
    </row>
    <row r="177" spans="1:15" x14ac:dyDescent="0.3">
      <c r="A177" s="67" t="s">
        <v>363</v>
      </c>
      <c r="B177" s="51" t="s">
        <v>102</v>
      </c>
      <c r="C177" s="50">
        <v>200</v>
      </c>
      <c r="D177" s="52">
        <v>0.78</v>
      </c>
      <c r="E177" s="52">
        <v>0.05</v>
      </c>
      <c r="F177" s="52">
        <v>18.63</v>
      </c>
      <c r="G177" s="52">
        <v>78.69</v>
      </c>
      <c r="H177" s="52">
        <v>0.02</v>
      </c>
      <c r="I177" s="53">
        <v>0.6</v>
      </c>
      <c r="J177" s="52">
        <v>87.45</v>
      </c>
      <c r="K177" s="52">
        <v>0.83</v>
      </c>
      <c r="L177" s="52">
        <v>24.33</v>
      </c>
      <c r="M177" s="53">
        <v>21.9</v>
      </c>
      <c r="N177" s="52">
        <v>15.75</v>
      </c>
      <c r="O177" s="52">
        <v>0.51</v>
      </c>
    </row>
    <row r="178" spans="1:15" x14ac:dyDescent="0.3">
      <c r="A178" s="67"/>
      <c r="B178" s="51" t="s">
        <v>244</v>
      </c>
      <c r="C178" s="50">
        <v>20</v>
      </c>
      <c r="D178" s="52">
        <v>1.58</v>
      </c>
      <c r="E178" s="53">
        <v>0.2</v>
      </c>
      <c r="F178" s="52">
        <v>9.66</v>
      </c>
      <c r="G178" s="50">
        <v>47</v>
      </c>
      <c r="H178" s="52">
        <v>0.03</v>
      </c>
      <c r="I178" s="54"/>
      <c r="J178" s="54"/>
      <c r="K178" s="52">
        <v>0.26</v>
      </c>
      <c r="L178" s="53">
        <v>4.5999999999999996</v>
      </c>
      <c r="M178" s="53">
        <v>17.399999999999999</v>
      </c>
      <c r="N178" s="53">
        <v>6.6</v>
      </c>
      <c r="O178" s="53">
        <v>0.4</v>
      </c>
    </row>
    <row r="179" spans="1:15" x14ac:dyDescent="0.3">
      <c r="A179" s="67"/>
      <c r="B179" s="51" t="s">
        <v>250</v>
      </c>
      <c r="C179" s="50">
        <v>50</v>
      </c>
      <c r="D179" s="53">
        <v>3.3</v>
      </c>
      <c r="E179" s="53">
        <v>0.6</v>
      </c>
      <c r="F179" s="52">
        <v>19.82</v>
      </c>
      <c r="G179" s="50">
        <v>99</v>
      </c>
      <c r="H179" s="52">
        <v>0.09</v>
      </c>
      <c r="I179" s="54"/>
      <c r="J179" s="54"/>
      <c r="K179" s="53">
        <v>0.7</v>
      </c>
      <c r="L179" s="53">
        <v>14.5</v>
      </c>
      <c r="M179" s="50">
        <v>75</v>
      </c>
      <c r="N179" s="53">
        <v>23.5</v>
      </c>
      <c r="O179" s="52">
        <v>1.95</v>
      </c>
    </row>
    <row r="180" spans="1:15" x14ac:dyDescent="0.3">
      <c r="A180" s="66" t="s">
        <v>325</v>
      </c>
      <c r="B180" s="51" t="s">
        <v>81</v>
      </c>
      <c r="C180" s="50">
        <v>100</v>
      </c>
      <c r="D180" s="53">
        <v>0.4</v>
      </c>
      <c r="E180" s="53">
        <v>0.4</v>
      </c>
      <c r="F180" s="50">
        <v>9.8000000000000007</v>
      </c>
      <c r="G180" s="50">
        <v>47</v>
      </c>
      <c r="H180" s="52">
        <v>0.03</v>
      </c>
      <c r="I180" s="50">
        <v>10</v>
      </c>
      <c r="J180" s="54">
        <v>5</v>
      </c>
      <c r="K180" s="53">
        <v>0.2</v>
      </c>
      <c r="L180" s="50">
        <v>16</v>
      </c>
      <c r="M180" s="50">
        <v>11</v>
      </c>
      <c r="N180" s="50">
        <v>9</v>
      </c>
      <c r="O180" s="53">
        <v>2.2000000000000002</v>
      </c>
    </row>
    <row r="181" spans="1:15" x14ac:dyDescent="0.3">
      <c r="A181" s="298" t="s">
        <v>86</v>
      </c>
      <c r="B181" s="298"/>
      <c r="C181" s="49">
        <v>915</v>
      </c>
      <c r="D181" s="52">
        <v>39.200000000000003</v>
      </c>
      <c r="E181" s="52">
        <v>32.33</v>
      </c>
      <c r="F181" s="52">
        <v>124.65</v>
      </c>
      <c r="G181" s="52">
        <v>951.84</v>
      </c>
      <c r="H181" s="52">
        <v>1.42</v>
      </c>
      <c r="I181" s="53">
        <v>30.6</v>
      </c>
      <c r="J181" s="52">
        <v>397.68</v>
      </c>
      <c r="K181" s="52">
        <v>6.78</v>
      </c>
      <c r="L181" s="52">
        <v>140.54</v>
      </c>
      <c r="M181" s="52">
        <v>637.62</v>
      </c>
      <c r="N181" s="52">
        <v>252.59</v>
      </c>
      <c r="O181" s="52">
        <v>13.78</v>
      </c>
    </row>
    <row r="182" spans="1:15" x14ac:dyDescent="0.3">
      <c r="A182" s="297" t="s">
        <v>24</v>
      </c>
      <c r="B182" s="297"/>
      <c r="C182" s="297"/>
      <c r="D182" s="297"/>
      <c r="E182" s="297"/>
      <c r="F182" s="297"/>
      <c r="G182" s="297"/>
      <c r="H182" s="297"/>
      <c r="I182" s="297"/>
      <c r="J182" s="297"/>
      <c r="K182" s="297"/>
      <c r="L182" s="297"/>
      <c r="M182" s="297"/>
      <c r="N182" s="297"/>
      <c r="O182" s="297"/>
    </row>
    <row r="183" spans="1:15" x14ac:dyDescent="0.3">
      <c r="A183" s="66" t="s">
        <v>364</v>
      </c>
      <c r="B183" s="51" t="s">
        <v>282</v>
      </c>
      <c r="C183" s="50">
        <v>80</v>
      </c>
      <c r="D183" s="52">
        <v>9.49</v>
      </c>
      <c r="E183" s="52">
        <v>12.99</v>
      </c>
      <c r="F183" s="52">
        <v>22.26</v>
      </c>
      <c r="G183" s="53">
        <v>237.9</v>
      </c>
      <c r="H183" s="52">
        <v>0.14000000000000001</v>
      </c>
      <c r="I183" s="52">
        <v>2.36</v>
      </c>
      <c r="J183" s="53">
        <v>45.8</v>
      </c>
      <c r="K183" s="52">
        <v>1.65</v>
      </c>
      <c r="L183" s="53">
        <v>146.9</v>
      </c>
      <c r="M183" s="53">
        <v>148.19999999999999</v>
      </c>
      <c r="N183" s="52">
        <v>18.559999999999999</v>
      </c>
      <c r="O183" s="50">
        <v>1</v>
      </c>
    </row>
    <row r="184" spans="1:15" x14ac:dyDescent="0.3">
      <c r="A184" s="66" t="s">
        <v>324</v>
      </c>
      <c r="B184" s="51" t="s">
        <v>14</v>
      </c>
      <c r="C184" s="50">
        <v>200</v>
      </c>
      <c r="D184" s="52">
        <v>0.26</v>
      </c>
      <c r="E184" s="52">
        <v>0.03</v>
      </c>
      <c r="F184" s="52">
        <v>11.26</v>
      </c>
      <c r="G184" s="52">
        <v>47.79</v>
      </c>
      <c r="H184" s="54"/>
      <c r="I184" s="53">
        <v>2.9</v>
      </c>
      <c r="J184" s="53">
        <v>0.5</v>
      </c>
      <c r="K184" s="52">
        <v>0.01</v>
      </c>
      <c r="L184" s="52">
        <v>8.08</v>
      </c>
      <c r="M184" s="52">
        <v>9.7799999999999994</v>
      </c>
      <c r="N184" s="52">
        <v>5.24</v>
      </c>
      <c r="O184" s="53">
        <v>0.9</v>
      </c>
    </row>
    <row r="185" spans="1:15" s="9" customFormat="1" x14ac:dyDescent="0.3">
      <c r="A185" s="66" t="s">
        <v>325</v>
      </c>
      <c r="B185" s="51" t="s">
        <v>81</v>
      </c>
      <c r="C185" s="50">
        <v>100</v>
      </c>
      <c r="D185" s="53">
        <v>0.4</v>
      </c>
      <c r="E185" s="53">
        <v>0.4</v>
      </c>
      <c r="F185" s="53">
        <v>9.8000000000000007</v>
      </c>
      <c r="G185" s="50">
        <v>47</v>
      </c>
      <c r="H185" s="52">
        <v>0.03</v>
      </c>
      <c r="I185" s="50">
        <v>10</v>
      </c>
      <c r="J185" s="50">
        <v>5</v>
      </c>
      <c r="K185" s="53">
        <v>0.2</v>
      </c>
      <c r="L185" s="50">
        <v>16</v>
      </c>
      <c r="M185" s="50">
        <v>11</v>
      </c>
      <c r="N185" s="50">
        <v>9</v>
      </c>
      <c r="O185" s="53">
        <v>2.2000000000000002</v>
      </c>
    </row>
    <row r="186" spans="1:15" s="9" customFormat="1" x14ac:dyDescent="0.3">
      <c r="A186" s="298" t="s">
        <v>130</v>
      </c>
      <c r="B186" s="298"/>
      <c r="C186" s="49">
        <v>380</v>
      </c>
      <c r="D186" s="52">
        <v>10.15</v>
      </c>
      <c r="E186" s="52">
        <v>13.42</v>
      </c>
      <c r="F186" s="52">
        <v>43.32</v>
      </c>
      <c r="G186" s="52">
        <v>332.69</v>
      </c>
      <c r="H186" s="52">
        <v>0.17</v>
      </c>
      <c r="I186" s="52">
        <v>15.26</v>
      </c>
      <c r="J186" s="53">
        <v>51.3</v>
      </c>
      <c r="K186" s="52">
        <v>1.86</v>
      </c>
      <c r="L186" s="52">
        <v>170.98</v>
      </c>
      <c r="M186" s="52">
        <v>168.98</v>
      </c>
      <c r="N186" s="53">
        <v>32.799999999999997</v>
      </c>
      <c r="O186" s="53">
        <v>4.0999999999999996</v>
      </c>
    </row>
    <row r="187" spans="1:15" s="9" customFormat="1" x14ac:dyDescent="0.3">
      <c r="A187" s="298" t="s">
        <v>88</v>
      </c>
      <c r="B187" s="298"/>
      <c r="C187" s="55">
        <v>1910</v>
      </c>
      <c r="D187" s="52">
        <v>67.91</v>
      </c>
      <c r="E187" s="52">
        <v>69.680000000000007</v>
      </c>
      <c r="F187" s="52">
        <v>248.46</v>
      </c>
      <c r="G187" s="53">
        <v>1900.2</v>
      </c>
      <c r="H187" s="52">
        <v>1.84</v>
      </c>
      <c r="I187" s="52">
        <v>53.42</v>
      </c>
      <c r="J187" s="52">
        <v>689.31</v>
      </c>
      <c r="K187" s="52">
        <v>10.31</v>
      </c>
      <c r="L187" s="52">
        <v>630.92999999999995</v>
      </c>
      <c r="M187" s="52">
        <v>1178.33</v>
      </c>
      <c r="N187" s="52">
        <v>362.38</v>
      </c>
      <c r="O187" s="52">
        <v>23.83</v>
      </c>
    </row>
    <row r="188" spans="1:15" s="9" customFormat="1" x14ac:dyDescent="0.3">
      <c r="A188" s="63" t="s">
        <v>120</v>
      </c>
      <c r="B188" s="10" t="s">
        <v>121</v>
      </c>
      <c r="C188" s="11"/>
      <c r="D188" s="11"/>
      <c r="E188" s="11"/>
      <c r="F188" s="11"/>
      <c r="G188" s="11"/>
      <c r="H188" s="293"/>
      <c r="I188" s="293"/>
      <c r="J188" s="300"/>
      <c r="K188" s="300"/>
      <c r="L188" s="300"/>
      <c r="M188" s="300"/>
      <c r="N188" s="300"/>
      <c r="O188" s="300"/>
    </row>
    <row r="189" spans="1:15" s="9" customFormat="1" x14ac:dyDescent="0.3">
      <c r="A189" s="63" t="s">
        <v>122</v>
      </c>
      <c r="B189" s="10" t="s">
        <v>741</v>
      </c>
      <c r="C189" s="11"/>
      <c r="D189" s="11"/>
      <c r="E189" s="11"/>
      <c r="F189" s="11"/>
      <c r="G189" s="11"/>
      <c r="H189" s="293"/>
      <c r="I189" s="293"/>
      <c r="J189" s="301"/>
      <c r="K189" s="301"/>
      <c r="L189" s="301"/>
      <c r="M189" s="301"/>
      <c r="N189" s="301"/>
      <c r="O189" s="301"/>
    </row>
    <row r="190" spans="1:15" s="9" customFormat="1" x14ac:dyDescent="0.3">
      <c r="A190" s="64" t="s">
        <v>57</v>
      </c>
      <c r="B190" s="12" t="s">
        <v>89</v>
      </c>
      <c r="C190" s="13"/>
      <c r="D190" s="13"/>
      <c r="E190" s="13"/>
      <c r="F190" s="11"/>
      <c r="G190" s="11"/>
      <c r="H190" s="84"/>
      <c r="I190" s="84"/>
      <c r="J190" s="83"/>
      <c r="K190" s="83"/>
      <c r="L190" s="83"/>
      <c r="M190" s="83"/>
      <c r="N190" s="83"/>
      <c r="O190" s="83"/>
    </row>
    <row r="191" spans="1:15" s="9" customFormat="1" x14ac:dyDescent="0.3">
      <c r="A191" s="65" t="s">
        <v>59</v>
      </c>
      <c r="B191" s="14">
        <v>2</v>
      </c>
      <c r="C191" s="15"/>
      <c r="D191" s="11"/>
      <c r="E191" s="11"/>
      <c r="F191" s="11"/>
      <c r="G191" s="11"/>
      <c r="H191" s="84"/>
      <c r="I191" s="84"/>
      <c r="J191" s="83"/>
      <c r="K191" s="83"/>
      <c r="L191" s="83"/>
      <c r="M191" s="83"/>
      <c r="N191" s="83"/>
      <c r="O191" s="83"/>
    </row>
    <row r="192" spans="1:15" x14ac:dyDescent="0.3">
      <c r="A192" s="295" t="s">
        <v>60</v>
      </c>
      <c r="B192" s="295" t="s">
        <v>61</v>
      </c>
      <c r="C192" s="295" t="s">
        <v>62</v>
      </c>
      <c r="D192" s="294" t="s">
        <v>63</v>
      </c>
      <c r="E192" s="294"/>
      <c r="F192" s="294"/>
      <c r="G192" s="295" t="s">
        <v>64</v>
      </c>
      <c r="H192" s="294" t="s">
        <v>65</v>
      </c>
      <c r="I192" s="294"/>
      <c r="J192" s="294"/>
      <c r="K192" s="294"/>
      <c r="L192" s="294" t="s">
        <v>66</v>
      </c>
      <c r="M192" s="294"/>
      <c r="N192" s="294"/>
      <c r="O192" s="294"/>
    </row>
    <row r="193" spans="1:15" x14ac:dyDescent="0.3">
      <c r="A193" s="296"/>
      <c r="B193" s="299"/>
      <c r="C193" s="296"/>
      <c r="D193" s="85" t="s">
        <v>67</v>
      </c>
      <c r="E193" s="85" t="s">
        <v>68</v>
      </c>
      <c r="F193" s="85" t="s">
        <v>69</v>
      </c>
      <c r="G193" s="296"/>
      <c r="H193" s="85" t="s">
        <v>70</v>
      </c>
      <c r="I193" s="85" t="s">
        <v>71</v>
      </c>
      <c r="J193" s="85" t="s">
        <v>72</v>
      </c>
      <c r="K193" s="85" t="s">
        <v>73</v>
      </c>
      <c r="L193" s="85" t="s">
        <v>74</v>
      </c>
      <c r="M193" s="85" t="s">
        <v>75</v>
      </c>
      <c r="N193" s="85" t="s">
        <v>76</v>
      </c>
      <c r="O193" s="85" t="s">
        <v>77</v>
      </c>
    </row>
    <row r="194" spans="1:15" x14ac:dyDescent="0.3">
      <c r="A194" s="66">
        <v>1</v>
      </c>
      <c r="B194" s="49">
        <v>2</v>
      </c>
      <c r="C194" s="49">
        <v>3</v>
      </c>
      <c r="D194" s="49">
        <v>4</v>
      </c>
      <c r="E194" s="49">
        <v>5</v>
      </c>
      <c r="F194" s="49">
        <v>6</v>
      </c>
      <c r="G194" s="49">
        <v>7</v>
      </c>
      <c r="H194" s="49">
        <v>8</v>
      </c>
      <c r="I194" s="49">
        <v>9</v>
      </c>
      <c r="J194" s="49">
        <v>10</v>
      </c>
      <c r="K194" s="49">
        <v>11</v>
      </c>
      <c r="L194" s="49">
        <v>12</v>
      </c>
      <c r="M194" s="49">
        <v>13</v>
      </c>
      <c r="N194" s="49">
        <v>14</v>
      </c>
      <c r="O194" s="49">
        <v>15</v>
      </c>
    </row>
    <row r="195" spans="1:15" x14ac:dyDescent="0.3">
      <c r="A195" s="297" t="s">
        <v>78</v>
      </c>
      <c r="B195" s="297"/>
      <c r="C195" s="297"/>
      <c r="D195" s="297"/>
      <c r="E195" s="297"/>
      <c r="F195" s="297"/>
      <c r="G195" s="297"/>
      <c r="H195" s="297"/>
      <c r="I195" s="297"/>
      <c r="J195" s="297"/>
      <c r="K195" s="297"/>
      <c r="L195" s="297"/>
      <c r="M195" s="297"/>
      <c r="N195" s="297"/>
      <c r="O195" s="297"/>
    </row>
    <row r="196" spans="1:15" x14ac:dyDescent="0.3">
      <c r="A196" s="66" t="s">
        <v>320</v>
      </c>
      <c r="B196" s="51" t="s">
        <v>79</v>
      </c>
      <c r="C196" s="50">
        <v>10</v>
      </c>
      <c r="D196" s="52">
        <v>0.08</v>
      </c>
      <c r="E196" s="52">
        <v>7.25</v>
      </c>
      <c r="F196" s="52">
        <v>0.13</v>
      </c>
      <c r="G196" s="53">
        <v>66.099999999999994</v>
      </c>
      <c r="H196" s="54"/>
      <c r="I196" s="54"/>
      <c r="J196" s="50">
        <v>45</v>
      </c>
      <c r="K196" s="53">
        <v>0.1</v>
      </c>
      <c r="L196" s="53">
        <v>2.4</v>
      </c>
      <c r="M196" s="50">
        <v>3</v>
      </c>
      <c r="N196" s="52">
        <v>0.05</v>
      </c>
      <c r="O196" s="52">
        <v>0.02</v>
      </c>
    </row>
    <row r="197" spans="1:15" ht="33" x14ac:dyDescent="0.3">
      <c r="A197" s="67" t="s">
        <v>331</v>
      </c>
      <c r="B197" s="51" t="s">
        <v>283</v>
      </c>
      <c r="C197" s="50">
        <v>180</v>
      </c>
      <c r="D197" s="52">
        <v>26.8</v>
      </c>
      <c r="E197" s="52">
        <v>14.48</v>
      </c>
      <c r="F197" s="52">
        <v>28.16</v>
      </c>
      <c r="G197" s="52">
        <v>355.27</v>
      </c>
      <c r="H197" s="53">
        <v>0.11</v>
      </c>
      <c r="I197" s="52">
        <v>0.75</v>
      </c>
      <c r="J197" s="53">
        <v>78.460000000000008</v>
      </c>
      <c r="K197" s="52">
        <v>1.57</v>
      </c>
      <c r="L197" s="52">
        <v>230.84</v>
      </c>
      <c r="M197" s="52">
        <v>320.7</v>
      </c>
      <c r="N197" s="52">
        <v>35.700000000000003</v>
      </c>
      <c r="O197" s="52">
        <v>0.93</v>
      </c>
    </row>
    <row r="198" spans="1:15" x14ac:dyDescent="0.3">
      <c r="A198" s="66" t="s">
        <v>332</v>
      </c>
      <c r="B198" s="51" t="s">
        <v>46</v>
      </c>
      <c r="C198" s="50">
        <v>200</v>
      </c>
      <c r="D198" s="52">
        <v>1.82</v>
      </c>
      <c r="E198" s="52">
        <v>1.42</v>
      </c>
      <c r="F198" s="52">
        <v>13.74</v>
      </c>
      <c r="G198" s="52">
        <v>75.650000000000006</v>
      </c>
      <c r="H198" s="52">
        <v>0.02</v>
      </c>
      <c r="I198" s="52">
        <v>0.83</v>
      </c>
      <c r="J198" s="52">
        <v>12.82</v>
      </c>
      <c r="K198" s="52">
        <v>0.06</v>
      </c>
      <c r="L198" s="52">
        <v>72.48</v>
      </c>
      <c r="M198" s="52">
        <v>58.64</v>
      </c>
      <c r="N198" s="52">
        <v>12.24</v>
      </c>
      <c r="O198" s="52">
        <v>0.91</v>
      </c>
    </row>
    <row r="199" spans="1:15" x14ac:dyDescent="0.3">
      <c r="A199" s="67"/>
      <c r="B199" s="51" t="s">
        <v>55</v>
      </c>
      <c r="C199" s="50">
        <v>50</v>
      </c>
      <c r="D199" s="52">
        <v>4.7699999999999996</v>
      </c>
      <c r="E199" s="52">
        <v>2.78</v>
      </c>
      <c r="F199" s="52">
        <v>30.39</v>
      </c>
      <c r="G199" s="52">
        <v>165.15</v>
      </c>
      <c r="H199" s="52">
        <v>0.08</v>
      </c>
      <c r="I199" s="52">
        <v>0.15</v>
      </c>
      <c r="J199" s="52">
        <v>7.08</v>
      </c>
      <c r="K199" s="52">
        <v>1.28</v>
      </c>
      <c r="L199" s="52">
        <v>23.26</v>
      </c>
      <c r="M199" s="52">
        <v>51.14</v>
      </c>
      <c r="N199" s="52">
        <v>9.02</v>
      </c>
      <c r="O199" s="52">
        <v>0.64</v>
      </c>
    </row>
    <row r="200" spans="1:15" x14ac:dyDescent="0.3">
      <c r="A200" s="67" t="s">
        <v>325</v>
      </c>
      <c r="B200" s="51" t="s">
        <v>81</v>
      </c>
      <c r="C200" s="50">
        <v>100</v>
      </c>
      <c r="D200" s="52">
        <v>0.4</v>
      </c>
      <c r="E200" s="53">
        <v>0.4</v>
      </c>
      <c r="F200" s="52">
        <v>9.8000000000000007</v>
      </c>
      <c r="G200" s="53">
        <v>47</v>
      </c>
      <c r="H200" s="52">
        <v>0.03</v>
      </c>
      <c r="I200" s="50">
        <v>10</v>
      </c>
      <c r="J200" s="50">
        <v>5</v>
      </c>
      <c r="K200" s="53">
        <v>0.2</v>
      </c>
      <c r="L200" s="50">
        <v>16</v>
      </c>
      <c r="M200" s="53">
        <v>11</v>
      </c>
      <c r="N200" s="53">
        <v>9</v>
      </c>
      <c r="O200" s="52">
        <v>2.2000000000000002</v>
      </c>
    </row>
    <row r="201" spans="1:15" x14ac:dyDescent="0.3">
      <c r="A201" s="298" t="s">
        <v>82</v>
      </c>
      <c r="B201" s="298"/>
      <c r="C201" s="49">
        <v>540</v>
      </c>
      <c r="D201" s="52">
        <v>33.869999999999997</v>
      </c>
      <c r="E201" s="52">
        <v>26.33</v>
      </c>
      <c r="F201" s="52">
        <v>82.22</v>
      </c>
      <c r="G201" s="52">
        <v>709.17</v>
      </c>
      <c r="H201" s="52">
        <v>0.24</v>
      </c>
      <c r="I201" s="52">
        <v>11.73</v>
      </c>
      <c r="J201" s="52">
        <v>148.36000000000001</v>
      </c>
      <c r="K201" s="52">
        <v>3.21</v>
      </c>
      <c r="L201" s="52">
        <v>344.98</v>
      </c>
      <c r="M201" s="52">
        <v>444.48</v>
      </c>
      <c r="N201" s="52">
        <v>66.010000000000005</v>
      </c>
      <c r="O201" s="52">
        <v>4.7</v>
      </c>
    </row>
    <row r="202" spans="1:15" x14ac:dyDescent="0.3">
      <c r="A202" s="297" t="s">
        <v>18</v>
      </c>
      <c r="B202" s="297"/>
      <c r="C202" s="297"/>
      <c r="D202" s="297"/>
      <c r="E202" s="297"/>
      <c r="F202" s="297"/>
      <c r="G202" s="297"/>
      <c r="H202" s="297"/>
      <c r="I202" s="297"/>
      <c r="J202" s="297"/>
      <c r="K202" s="297"/>
      <c r="L202" s="297"/>
      <c r="M202" s="297"/>
      <c r="N202" s="297"/>
      <c r="O202" s="297"/>
    </row>
    <row r="203" spans="1:15" x14ac:dyDescent="0.3">
      <c r="A203" s="66" t="s">
        <v>390</v>
      </c>
      <c r="B203" s="51" t="s">
        <v>310</v>
      </c>
      <c r="C203" s="50">
        <v>60</v>
      </c>
      <c r="D203" s="53">
        <v>0.67</v>
      </c>
      <c r="E203" s="52">
        <v>4.09</v>
      </c>
      <c r="F203" s="52">
        <v>2.2799999999999998</v>
      </c>
      <c r="G203" s="52">
        <v>49.64</v>
      </c>
      <c r="H203" s="52">
        <v>0.03</v>
      </c>
      <c r="I203" s="52">
        <v>39.1</v>
      </c>
      <c r="J203" s="52">
        <v>106.19</v>
      </c>
      <c r="K203" s="52">
        <v>2.1800000000000002</v>
      </c>
      <c r="L203" s="53">
        <v>14.26</v>
      </c>
      <c r="M203" s="52">
        <v>13.73</v>
      </c>
      <c r="N203" s="52">
        <v>9.51</v>
      </c>
      <c r="O203" s="52">
        <v>0.47</v>
      </c>
    </row>
    <row r="204" spans="1:15" ht="33" x14ac:dyDescent="0.3">
      <c r="A204" s="67" t="s">
        <v>366</v>
      </c>
      <c r="B204" s="51" t="s">
        <v>217</v>
      </c>
      <c r="C204" s="50">
        <v>220</v>
      </c>
      <c r="D204" s="52">
        <v>6.14</v>
      </c>
      <c r="E204" s="52">
        <v>6.76</v>
      </c>
      <c r="F204" s="52">
        <v>14.74</v>
      </c>
      <c r="G204" s="52">
        <v>144.69</v>
      </c>
      <c r="H204" s="52">
        <v>0.15</v>
      </c>
      <c r="I204" s="52">
        <v>18.14</v>
      </c>
      <c r="J204" s="50">
        <v>171</v>
      </c>
      <c r="K204" s="52">
        <v>2.65</v>
      </c>
      <c r="L204" s="52">
        <v>19.690000000000001</v>
      </c>
      <c r="M204" s="52">
        <v>100.55</v>
      </c>
      <c r="N204" s="52">
        <v>29.71</v>
      </c>
      <c r="O204" s="52">
        <v>1.04</v>
      </c>
    </row>
    <row r="205" spans="1:15" x14ac:dyDescent="0.3">
      <c r="A205" s="67" t="s">
        <v>367</v>
      </c>
      <c r="B205" s="51" t="s">
        <v>203</v>
      </c>
      <c r="C205" s="50">
        <v>240</v>
      </c>
      <c r="D205" s="52">
        <v>23.98</v>
      </c>
      <c r="E205" s="52">
        <v>16.36</v>
      </c>
      <c r="F205" s="52">
        <v>40.69</v>
      </c>
      <c r="G205" s="52">
        <v>402.06</v>
      </c>
      <c r="H205" s="52">
        <v>0.16</v>
      </c>
      <c r="I205" s="53">
        <v>3.2</v>
      </c>
      <c r="J205" s="53">
        <v>775.4</v>
      </c>
      <c r="K205" s="52">
        <v>3.46</v>
      </c>
      <c r="L205" s="52">
        <v>28.19</v>
      </c>
      <c r="M205" s="52">
        <v>283.11</v>
      </c>
      <c r="N205" s="52">
        <v>61.13</v>
      </c>
      <c r="O205" s="52">
        <v>1.66</v>
      </c>
    </row>
    <row r="206" spans="1:15" x14ac:dyDescent="0.3">
      <c r="A206" s="71" t="s">
        <v>351</v>
      </c>
      <c r="B206" s="51" t="s">
        <v>104</v>
      </c>
      <c r="C206" s="50">
        <v>200</v>
      </c>
      <c r="D206" s="52">
        <v>0.49</v>
      </c>
      <c r="E206" s="52">
        <v>0.16</v>
      </c>
      <c r="F206" s="52">
        <v>21.67</v>
      </c>
      <c r="G206" s="52">
        <v>93.99</v>
      </c>
      <c r="H206" s="52">
        <v>0.02</v>
      </c>
      <c r="I206" s="52">
        <v>84.59</v>
      </c>
      <c r="J206" s="52">
        <v>69.459999999999994</v>
      </c>
      <c r="K206" s="52">
        <v>0.36</v>
      </c>
      <c r="L206" s="52">
        <v>12.16</v>
      </c>
      <c r="M206" s="52">
        <v>12.32</v>
      </c>
      <c r="N206" s="52">
        <v>4.9800000000000004</v>
      </c>
      <c r="O206" s="52">
        <v>0.54</v>
      </c>
    </row>
    <row r="207" spans="1:15" x14ac:dyDescent="0.3">
      <c r="A207" s="67"/>
      <c r="B207" s="51" t="s">
        <v>244</v>
      </c>
      <c r="C207" s="50">
        <v>20</v>
      </c>
      <c r="D207" s="52">
        <v>1.58</v>
      </c>
      <c r="E207" s="53">
        <v>0.2</v>
      </c>
      <c r="F207" s="52">
        <v>9.66</v>
      </c>
      <c r="G207" s="50">
        <v>47</v>
      </c>
      <c r="H207" s="52">
        <v>0.03</v>
      </c>
      <c r="I207" s="54"/>
      <c r="J207" s="54"/>
      <c r="K207" s="52">
        <v>0.26</v>
      </c>
      <c r="L207" s="53">
        <v>4.5999999999999996</v>
      </c>
      <c r="M207" s="53">
        <v>17.399999999999999</v>
      </c>
      <c r="N207" s="53">
        <v>6.6</v>
      </c>
      <c r="O207" s="53">
        <v>0.4</v>
      </c>
    </row>
    <row r="208" spans="1:15" x14ac:dyDescent="0.3">
      <c r="A208" s="67"/>
      <c r="B208" s="51" t="s">
        <v>250</v>
      </c>
      <c r="C208" s="50">
        <v>50</v>
      </c>
      <c r="D208" s="53">
        <v>3.3</v>
      </c>
      <c r="E208" s="53">
        <v>0.6</v>
      </c>
      <c r="F208" s="52">
        <v>19.82</v>
      </c>
      <c r="G208" s="50">
        <v>99</v>
      </c>
      <c r="H208" s="52">
        <v>0.09</v>
      </c>
      <c r="I208" s="54"/>
      <c r="J208" s="54"/>
      <c r="K208" s="53">
        <v>0.7</v>
      </c>
      <c r="L208" s="53">
        <v>14.5</v>
      </c>
      <c r="M208" s="50">
        <v>75</v>
      </c>
      <c r="N208" s="53">
        <v>23.5</v>
      </c>
      <c r="O208" s="52">
        <v>1.95</v>
      </c>
    </row>
    <row r="209" spans="1:15" x14ac:dyDescent="0.3">
      <c r="A209" s="66" t="s">
        <v>325</v>
      </c>
      <c r="B209" s="51" t="s">
        <v>90</v>
      </c>
      <c r="C209" s="50">
        <v>100</v>
      </c>
      <c r="D209" s="53">
        <v>0.4</v>
      </c>
      <c r="E209" s="53">
        <v>0.3</v>
      </c>
      <c r="F209" s="53">
        <v>10.3</v>
      </c>
      <c r="G209" s="50">
        <v>47</v>
      </c>
      <c r="H209" s="52">
        <v>0.02</v>
      </c>
      <c r="I209" s="50">
        <v>5</v>
      </c>
      <c r="J209" s="50">
        <v>2</v>
      </c>
      <c r="K209" s="53">
        <v>0.4</v>
      </c>
      <c r="L209" s="50">
        <v>19</v>
      </c>
      <c r="M209" s="50">
        <v>16</v>
      </c>
      <c r="N209" s="50">
        <v>12</v>
      </c>
      <c r="O209" s="53">
        <v>2.2999999999999998</v>
      </c>
    </row>
    <row r="210" spans="1:15" x14ac:dyDescent="0.3">
      <c r="A210" s="298" t="s">
        <v>86</v>
      </c>
      <c r="B210" s="298"/>
      <c r="C210" s="49">
        <v>890</v>
      </c>
      <c r="D210" s="52">
        <v>36.56</v>
      </c>
      <c r="E210" s="52">
        <v>28.47</v>
      </c>
      <c r="F210" s="52">
        <v>119.16</v>
      </c>
      <c r="G210" s="52">
        <v>883.38</v>
      </c>
      <c r="H210" s="52">
        <v>0.5</v>
      </c>
      <c r="I210" s="53">
        <v>150.03</v>
      </c>
      <c r="J210" s="52">
        <v>1124.05</v>
      </c>
      <c r="K210" s="52">
        <v>10.01</v>
      </c>
      <c r="L210" s="52">
        <v>112.4</v>
      </c>
      <c r="M210" s="52">
        <v>518.11</v>
      </c>
      <c r="N210" s="52">
        <v>147.43</v>
      </c>
      <c r="O210" s="52">
        <v>8.36</v>
      </c>
    </row>
    <row r="211" spans="1:15" x14ac:dyDescent="0.3">
      <c r="A211" s="297" t="s">
        <v>24</v>
      </c>
      <c r="B211" s="297"/>
      <c r="C211" s="297"/>
      <c r="D211" s="297"/>
      <c r="E211" s="297"/>
      <c r="F211" s="297"/>
      <c r="G211" s="297"/>
      <c r="H211" s="297"/>
      <c r="I211" s="297"/>
      <c r="J211" s="297"/>
      <c r="K211" s="297"/>
      <c r="L211" s="297"/>
      <c r="M211" s="297"/>
      <c r="N211" s="297"/>
      <c r="O211" s="297"/>
    </row>
    <row r="212" spans="1:15" x14ac:dyDescent="0.3">
      <c r="A212" s="67" t="s">
        <v>368</v>
      </c>
      <c r="B212" s="51" t="s">
        <v>287</v>
      </c>
      <c r="C212" s="50">
        <v>100</v>
      </c>
      <c r="D212" s="52">
        <v>6.61</v>
      </c>
      <c r="E212" s="52">
        <v>7.17</v>
      </c>
      <c r="F212" s="52">
        <v>44.16</v>
      </c>
      <c r="G212" s="52">
        <v>267.92</v>
      </c>
      <c r="H212" s="52">
        <v>0.09</v>
      </c>
      <c r="I212" s="52">
        <v>1.01</v>
      </c>
      <c r="J212" s="52">
        <v>35.36</v>
      </c>
      <c r="K212" s="52">
        <v>2.36</v>
      </c>
      <c r="L212" s="52">
        <v>105.51</v>
      </c>
      <c r="M212" s="52">
        <v>111.69</v>
      </c>
      <c r="N212" s="52">
        <v>17.010000000000002</v>
      </c>
      <c r="O212" s="52">
        <v>0.66</v>
      </c>
    </row>
    <row r="213" spans="1:15" x14ac:dyDescent="0.3">
      <c r="A213" s="72"/>
      <c r="B213" s="51" t="s">
        <v>288</v>
      </c>
      <c r="C213" s="50">
        <v>200</v>
      </c>
      <c r="D213" s="53">
        <v>6.4</v>
      </c>
      <c r="E213" s="50">
        <v>5</v>
      </c>
      <c r="F213" s="50">
        <v>8</v>
      </c>
      <c r="G213" s="50">
        <v>102</v>
      </c>
      <c r="H213" s="52">
        <v>0.06</v>
      </c>
      <c r="I213" s="53">
        <v>1.6</v>
      </c>
      <c r="J213" s="50">
        <v>44</v>
      </c>
      <c r="K213" s="54"/>
      <c r="L213" s="50">
        <v>236</v>
      </c>
      <c r="M213" s="50">
        <v>192</v>
      </c>
      <c r="N213" s="50">
        <v>32</v>
      </c>
      <c r="O213" s="53">
        <v>0.2</v>
      </c>
    </row>
    <row r="214" spans="1:15" s="9" customFormat="1" x14ac:dyDescent="0.3">
      <c r="A214" s="67" t="s">
        <v>325</v>
      </c>
      <c r="B214" s="51" t="s">
        <v>245</v>
      </c>
      <c r="C214" s="50">
        <v>100</v>
      </c>
      <c r="D214" s="53">
        <v>0.8</v>
      </c>
      <c r="E214" s="53">
        <v>0.4</v>
      </c>
      <c r="F214" s="53">
        <v>8.1</v>
      </c>
      <c r="G214" s="50">
        <v>47</v>
      </c>
      <c r="H214" s="52">
        <v>0.02</v>
      </c>
      <c r="I214" s="50">
        <v>180</v>
      </c>
      <c r="J214" s="50">
        <v>15</v>
      </c>
      <c r="K214" s="53">
        <v>0.3</v>
      </c>
      <c r="L214" s="50">
        <v>40</v>
      </c>
      <c r="M214" s="50">
        <v>34</v>
      </c>
      <c r="N214" s="50">
        <v>25</v>
      </c>
      <c r="O214" s="53">
        <v>0.8</v>
      </c>
    </row>
    <row r="215" spans="1:15" s="9" customFormat="1" x14ac:dyDescent="0.3">
      <c r="A215" s="298" t="s">
        <v>130</v>
      </c>
      <c r="B215" s="298"/>
      <c r="C215" s="49">
        <v>400</v>
      </c>
      <c r="D215" s="52">
        <v>13.81</v>
      </c>
      <c r="E215" s="52">
        <v>12.57</v>
      </c>
      <c r="F215" s="52">
        <v>60.26</v>
      </c>
      <c r="G215" s="52">
        <v>416.92</v>
      </c>
      <c r="H215" s="52">
        <v>0.17</v>
      </c>
      <c r="I215" s="52">
        <v>182.61</v>
      </c>
      <c r="J215" s="52">
        <v>94.36</v>
      </c>
      <c r="K215" s="52">
        <v>2.66</v>
      </c>
      <c r="L215" s="52">
        <v>381.51</v>
      </c>
      <c r="M215" s="52">
        <v>337.69</v>
      </c>
      <c r="N215" s="52">
        <v>74.010000000000005</v>
      </c>
      <c r="O215" s="52">
        <v>1.66</v>
      </c>
    </row>
    <row r="216" spans="1:15" s="9" customFormat="1" x14ac:dyDescent="0.3">
      <c r="A216" s="298" t="s">
        <v>88</v>
      </c>
      <c r="B216" s="298"/>
      <c r="C216" s="55" t="s">
        <v>242</v>
      </c>
      <c r="D216" s="52">
        <v>84.24</v>
      </c>
      <c r="E216" s="52">
        <v>67.37</v>
      </c>
      <c r="F216" s="52">
        <v>261.64</v>
      </c>
      <c r="G216" s="53">
        <v>2009.47</v>
      </c>
      <c r="H216" s="52">
        <v>0.91</v>
      </c>
      <c r="I216" s="52">
        <v>344.37</v>
      </c>
      <c r="J216" s="52">
        <v>1366.77</v>
      </c>
      <c r="K216" s="52">
        <v>15.88</v>
      </c>
      <c r="L216" s="52">
        <v>838.89</v>
      </c>
      <c r="M216" s="52">
        <v>1300.28</v>
      </c>
      <c r="N216" s="52">
        <v>287.45</v>
      </c>
      <c r="O216" s="52">
        <v>14.72</v>
      </c>
    </row>
    <row r="217" spans="1:15" s="9" customFormat="1" x14ac:dyDescent="0.3">
      <c r="A217" s="63" t="s">
        <v>120</v>
      </c>
      <c r="B217" s="10" t="s">
        <v>121</v>
      </c>
      <c r="C217" s="11"/>
      <c r="D217" s="11"/>
      <c r="E217" s="11"/>
      <c r="F217" s="11"/>
      <c r="G217" s="11"/>
      <c r="H217" s="293"/>
      <c r="I217" s="293"/>
      <c r="J217" s="300"/>
      <c r="K217" s="300"/>
      <c r="L217" s="300"/>
      <c r="M217" s="300"/>
      <c r="N217" s="300"/>
      <c r="O217" s="300"/>
    </row>
    <row r="218" spans="1:15" s="9" customFormat="1" x14ac:dyDescent="0.3">
      <c r="A218" s="63" t="s">
        <v>122</v>
      </c>
      <c r="B218" s="10" t="s">
        <v>741</v>
      </c>
      <c r="C218" s="11"/>
      <c r="D218" s="11"/>
      <c r="E218" s="11"/>
      <c r="F218" s="11"/>
      <c r="G218" s="11"/>
      <c r="H218" s="293"/>
      <c r="I218" s="293"/>
      <c r="J218" s="301"/>
      <c r="K218" s="301"/>
      <c r="L218" s="301"/>
      <c r="M218" s="301"/>
      <c r="N218" s="301"/>
      <c r="O218" s="301"/>
    </row>
    <row r="219" spans="1:15" s="9" customFormat="1" x14ac:dyDescent="0.3">
      <c r="A219" s="64" t="s">
        <v>57</v>
      </c>
      <c r="B219" s="12" t="s">
        <v>92</v>
      </c>
      <c r="C219" s="13"/>
      <c r="D219" s="13"/>
      <c r="E219" s="13"/>
      <c r="F219" s="11"/>
      <c r="G219" s="11"/>
      <c r="H219" s="84"/>
      <c r="I219" s="84"/>
      <c r="J219" s="83"/>
      <c r="K219" s="83"/>
      <c r="L219" s="83"/>
      <c r="M219" s="83"/>
      <c r="N219" s="83"/>
      <c r="O219" s="83"/>
    </row>
    <row r="220" spans="1:15" s="9" customFormat="1" x14ac:dyDescent="0.3">
      <c r="A220" s="65" t="s">
        <v>59</v>
      </c>
      <c r="B220" s="14">
        <v>2</v>
      </c>
      <c r="C220" s="15"/>
      <c r="D220" s="11"/>
      <c r="E220" s="11"/>
      <c r="F220" s="11"/>
      <c r="G220" s="11"/>
      <c r="H220" s="84"/>
      <c r="I220" s="84"/>
      <c r="J220" s="83"/>
      <c r="K220" s="83"/>
      <c r="L220" s="83"/>
      <c r="M220" s="83"/>
      <c r="N220" s="83"/>
      <c r="O220" s="83"/>
    </row>
    <row r="221" spans="1:15" x14ac:dyDescent="0.3">
      <c r="A221" s="295" t="s">
        <v>60</v>
      </c>
      <c r="B221" s="295" t="s">
        <v>61</v>
      </c>
      <c r="C221" s="295" t="s">
        <v>62</v>
      </c>
      <c r="D221" s="294" t="s">
        <v>63</v>
      </c>
      <c r="E221" s="294"/>
      <c r="F221" s="294"/>
      <c r="G221" s="295" t="s">
        <v>64</v>
      </c>
      <c r="H221" s="294" t="s">
        <v>65</v>
      </c>
      <c r="I221" s="294"/>
      <c r="J221" s="294"/>
      <c r="K221" s="294"/>
      <c r="L221" s="294" t="s">
        <v>66</v>
      </c>
      <c r="M221" s="294"/>
      <c r="N221" s="294"/>
      <c r="O221" s="294"/>
    </row>
    <row r="222" spans="1:15" x14ac:dyDescent="0.3">
      <c r="A222" s="296"/>
      <c r="B222" s="299"/>
      <c r="C222" s="296"/>
      <c r="D222" s="85" t="s">
        <v>67</v>
      </c>
      <c r="E222" s="85" t="s">
        <v>68</v>
      </c>
      <c r="F222" s="85" t="s">
        <v>69</v>
      </c>
      <c r="G222" s="296"/>
      <c r="H222" s="85" t="s">
        <v>70</v>
      </c>
      <c r="I222" s="85" t="s">
        <v>71</v>
      </c>
      <c r="J222" s="85" t="s">
        <v>72</v>
      </c>
      <c r="K222" s="85" t="s">
        <v>73</v>
      </c>
      <c r="L222" s="85" t="s">
        <v>74</v>
      </c>
      <c r="M222" s="85" t="s">
        <v>75</v>
      </c>
      <c r="N222" s="85" t="s">
        <v>76</v>
      </c>
      <c r="O222" s="85" t="s">
        <v>77</v>
      </c>
    </row>
    <row r="223" spans="1:15" x14ac:dyDescent="0.3">
      <c r="A223" s="66">
        <v>1</v>
      </c>
      <c r="B223" s="49">
        <v>2</v>
      </c>
      <c r="C223" s="49">
        <v>3</v>
      </c>
      <c r="D223" s="49">
        <v>4</v>
      </c>
      <c r="E223" s="49">
        <v>5</v>
      </c>
      <c r="F223" s="49">
        <v>6</v>
      </c>
      <c r="G223" s="49">
        <v>7</v>
      </c>
      <c r="H223" s="49">
        <v>8</v>
      </c>
      <c r="I223" s="49">
        <v>9</v>
      </c>
      <c r="J223" s="49">
        <v>10</v>
      </c>
      <c r="K223" s="49">
        <v>11</v>
      </c>
      <c r="L223" s="49">
        <v>12</v>
      </c>
      <c r="M223" s="49">
        <v>13</v>
      </c>
      <c r="N223" s="49">
        <v>14</v>
      </c>
      <c r="O223" s="49">
        <v>15</v>
      </c>
    </row>
    <row r="224" spans="1:15" x14ac:dyDescent="0.3">
      <c r="A224" s="297" t="s">
        <v>78</v>
      </c>
      <c r="B224" s="297"/>
      <c r="C224" s="297"/>
      <c r="D224" s="297"/>
      <c r="E224" s="297"/>
      <c r="F224" s="297"/>
      <c r="G224" s="297"/>
      <c r="H224" s="297"/>
      <c r="I224" s="297"/>
      <c r="J224" s="297"/>
      <c r="K224" s="297"/>
      <c r="L224" s="297"/>
      <c r="M224" s="297"/>
      <c r="N224" s="297"/>
      <c r="O224" s="297"/>
    </row>
    <row r="225" spans="1:15" x14ac:dyDescent="0.3">
      <c r="A225" s="66" t="s">
        <v>320</v>
      </c>
      <c r="B225" s="51" t="s">
        <v>79</v>
      </c>
      <c r="C225" s="50">
        <v>10</v>
      </c>
      <c r="D225" s="52">
        <v>0.08</v>
      </c>
      <c r="E225" s="52">
        <v>7.25</v>
      </c>
      <c r="F225" s="52">
        <v>0.13</v>
      </c>
      <c r="G225" s="53">
        <v>66.099999999999994</v>
      </c>
      <c r="H225" s="54"/>
      <c r="I225" s="54"/>
      <c r="J225" s="50">
        <v>45</v>
      </c>
      <c r="K225" s="53">
        <v>0.1</v>
      </c>
      <c r="L225" s="53">
        <v>2.4</v>
      </c>
      <c r="M225" s="50">
        <v>3</v>
      </c>
      <c r="N225" s="52">
        <v>0.05</v>
      </c>
      <c r="O225" s="52">
        <v>0.02</v>
      </c>
    </row>
    <row r="226" spans="1:15" ht="33" x14ac:dyDescent="0.3">
      <c r="A226" s="66" t="s">
        <v>362</v>
      </c>
      <c r="B226" s="51" t="s">
        <v>289</v>
      </c>
      <c r="C226" s="50">
        <v>120</v>
      </c>
      <c r="D226" s="52">
        <v>12.94</v>
      </c>
      <c r="E226" s="52">
        <v>10.5</v>
      </c>
      <c r="F226" s="52">
        <v>13.35</v>
      </c>
      <c r="G226" s="52">
        <v>200.69</v>
      </c>
      <c r="H226" s="52">
        <v>0.12</v>
      </c>
      <c r="I226" s="52">
        <v>6.88</v>
      </c>
      <c r="J226" s="50">
        <v>1238</v>
      </c>
      <c r="K226" s="52">
        <v>2.5</v>
      </c>
      <c r="L226" s="53">
        <v>23.1</v>
      </c>
      <c r="M226" s="52">
        <v>152.15</v>
      </c>
      <c r="N226" s="52">
        <v>24.58</v>
      </c>
      <c r="O226" s="52">
        <v>2.11</v>
      </c>
    </row>
    <row r="227" spans="1:15" x14ac:dyDescent="0.3">
      <c r="A227" s="66" t="s">
        <v>328</v>
      </c>
      <c r="B227" s="51" t="s">
        <v>83</v>
      </c>
      <c r="C227" s="50">
        <v>150</v>
      </c>
      <c r="D227" s="52">
        <v>6.96</v>
      </c>
      <c r="E227" s="52">
        <v>4.72</v>
      </c>
      <c r="F227" s="52">
        <v>31.46</v>
      </c>
      <c r="G227" s="52">
        <v>195.84</v>
      </c>
      <c r="H227" s="52">
        <v>0.24</v>
      </c>
      <c r="I227" s="54"/>
      <c r="J227" s="53">
        <v>19.100000000000001</v>
      </c>
      <c r="K227" s="52">
        <v>0.48</v>
      </c>
      <c r="L227" s="53">
        <v>12.7</v>
      </c>
      <c r="M227" s="52">
        <v>165.25</v>
      </c>
      <c r="N227" s="52">
        <v>110.06</v>
      </c>
      <c r="O227" s="53">
        <v>3.7</v>
      </c>
    </row>
    <row r="228" spans="1:15" x14ac:dyDescent="0.3">
      <c r="A228" s="67" t="s">
        <v>340</v>
      </c>
      <c r="B228" s="51" t="s">
        <v>95</v>
      </c>
      <c r="C228" s="50">
        <v>200</v>
      </c>
      <c r="D228" s="53">
        <v>0.3</v>
      </c>
      <c r="E228" s="52">
        <v>0.06</v>
      </c>
      <c r="F228" s="53">
        <v>12.5</v>
      </c>
      <c r="G228" s="52">
        <v>53.93</v>
      </c>
      <c r="H228" s="54"/>
      <c r="I228" s="53">
        <v>30.1</v>
      </c>
      <c r="J228" s="52">
        <v>25.01</v>
      </c>
      <c r="K228" s="52">
        <v>0.11</v>
      </c>
      <c r="L228" s="52">
        <v>7.08</v>
      </c>
      <c r="M228" s="52">
        <v>8.75</v>
      </c>
      <c r="N228" s="52">
        <v>4.91</v>
      </c>
      <c r="O228" s="52">
        <v>0.94</v>
      </c>
    </row>
    <row r="229" spans="1:15" x14ac:dyDescent="0.3">
      <c r="A229" s="67"/>
      <c r="B229" s="51" t="s">
        <v>244</v>
      </c>
      <c r="C229" s="50">
        <v>40</v>
      </c>
      <c r="D229" s="52">
        <v>3.16</v>
      </c>
      <c r="E229" s="53">
        <v>0.4</v>
      </c>
      <c r="F229" s="52">
        <v>19.32</v>
      </c>
      <c r="G229" s="50">
        <v>94</v>
      </c>
      <c r="H229" s="52">
        <v>0.06</v>
      </c>
      <c r="I229" s="54"/>
      <c r="J229" s="54"/>
      <c r="K229" s="52">
        <v>0.52</v>
      </c>
      <c r="L229" s="53">
        <v>9.1999999999999993</v>
      </c>
      <c r="M229" s="53">
        <v>34.799999999999997</v>
      </c>
      <c r="N229" s="53">
        <v>13.2</v>
      </c>
      <c r="O229" s="53">
        <v>0.8</v>
      </c>
    </row>
    <row r="230" spans="1:15" x14ac:dyDescent="0.3">
      <c r="A230" s="66" t="s">
        <v>325</v>
      </c>
      <c r="B230" s="51" t="s">
        <v>90</v>
      </c>
      <c r="C230" s="50">
        <v>100</v>
      </c>
      <c r="D230" s="53">
        <v>0.4</v>
      </c>
      <c r="E230" s="53">
        <v>0.3</v>
      </c>
      <c r="F230" s="50">
        <v>10.3</v>
      </c>
      <c r="G230" s="50">
        <v>47</v>
      </c>
      <c r="H230" s="52">
        <v>0.02</v>
      </c>
      <c r="I230" s="50">
        <v>5</v>
      </c>
      <c r="J230" s="54">
        <v>2</v>
      </c>
      <c r="K230" s="53">
        <v>0.4</v>
      </c>
      <c r="L230" s="50">
        <v>19</v>
      </c>
      <c r="M230" s="50">
        <v>16</v>
      </c>
      <c r="N230" s="50">
        <v>12</v>
      </c>
      <c r="O230" s="53">
        <v>2.2999999999999998</v>
      </c>
    </row>
    <row r="231" spans="1:15" x14ac:dyDescent="0.3">
      <c r="A231" s="298" t="s">
        <v>82</v>
      </c>
      <c r="B231" s="298"/>
      <c r="C231" s="49">
        <v>620</v>
      </c>
      <c r="D231" s="52">
        <v>23.84</v>
      </c>
      <c r="E231" s="52">
        <v>23.23</v>
      </c>
      <c r="F231" s="52">
        <v>87.06</v>
      </c>
      <c r="G231" s="52">
        <v>657.56</v>
      </c>
      <c r="H231" s="52">
        <v>0.44</v>
      </c>
      <c r="I231" s="52">
        <v>41.98</v>
      </c>
      <c r="J231" s="52">
        <v>1329.11</v>
      </c>
      <c r="K231" s="52">
        <v>4.1100000000000003</v>
      </c>
      <c r="L231" s="52">
        <v>73.48</v>
      </c>
      <c r="M231" s="52">
        <v>379.95</v>
      </c>
      <c r="N231" s="53">
        <v>164.8</v>
      </c>
      <c r="O231" s="52">
        <v>9.8699999999999992</v>
      </c>
    </row>
    <row r="232" spans="1:15" x14ac:dyDescent="0.3">
      <c r="A232" s="297" t="s">
        <v>18</v>
      </c>
      <c r="B232" s="297"/>
      <c r="C232" s="297"/>
      <c r="D232" s="297"/>
      <c r="E232" s="297"/>
      <c r="F232" s="297"/>
      <c r="G232" s="297"/>
      <c r="H232" s="297"/>
      <c r="I232" s="297"/>
      <c r="J232" s="297"/>
      <c r="K232" s="297"/>
      <c r="L232" s="297"/>
      <c r="M232" s="297"/>
      <c r="N232" s="297"/>
      <c r="O232" s="297"/>
    </row>
    <row r="233" spans="1:15" x14ac:dyDescent="0.3">
      <c r="A233" s="66" t="s">
        <v>334</v>
      </c>
      <c r="B233" s="51" t="s">
        <v>257</v>
      </c>
      <c r="C233" s="50">
        <v>60</v>
      </c>
      <c r="D233" s="52">
        <v>1</v>
      </c>
      <c r="E233" s="52">
        <v>5.08</v>
      </c>
      <c r="F233" s="52">
        <v>2.2000000000000002</v>
      </c>
      <c r="G233" s="52">
        <v>59.53</v>
      </c>
      <c r="H233" s="52">
        <v>0.03</v>
      </c>
      <c r="I233" s="53">
        <v>28.1</v>
      </c>
      <c r="J233" s="53">
        <v>97.34</v>
      </c>
      <c r="K233" s="52">
        <v>2.5099999999999998</v>
      </c>
      <c r="L233" s="52">
        <v>30.48</v>
      </c>
      <c r="M233" s="52">
        <v>24.01</v>
      </c>
      <c r="N233" s="52">
        <v>13.79</v>
      </c>
      <c r="O233" s="52">
        <v>0.62</v>
      </c>
    </row>
    <row r="234" spans="1:15" ht="33" x14ac:dyDescent="0.3">
      <c r="A234" s="66" t="s">
        <v>361</v>
      </c>
      <c r="B234" s="51" t="s">
        <v>218</v>
      </c>
      <c r="C234" s="50">
        <v>200</v>
      </c>
      <c r="D234" s="53">
        <v>4.33</v>
      </c>
      <c r="E234" s="52">
        <v>8.83</v>
      </c>
      <c r="F234" s="52">
        <v>16.779999999999998</v>
      </c>
      <c r="G234" s="52">
        <v>159.22</v>
      </c>
      <c r="H234" s="52">
        <v>0.2</v>
      </c>
      <c r="I234" s="53">
        <v>13.799999999999999</v>
      </c>
      <c r="J234" s="53">
        <v>181.8</v>
      </c>
      <c r="K234" s="52">
        <v>2.88</v>
      </c>
      <c r="L234" s="52">
        <v>15.34</v>
      </c>
      <c r="M234" s="52">
        <v>82.28</v>
      </c>
      <c r="N234" s="52">
        <v>23.58</v>
      </c>
      <c r="O234" s="53">
        <v>1.25</v>
      </c>
    </row>
    <row r="235" spans="1:15" x14ac:dyDescent="0.3">
      <c r="A235" s="66" t="s">
        <v>370</v>
      </c>
      <c r="B235" s="51" t="s">
        <v>291</v>
      </c>
      <c r="C235" s="50">
        <v>90</v>
      </c>
      <c r="D235" s="52">
        <v>16.260000000000002</v>
      </c>
      <c r="E235" s="52">
        <v>7.05</v>
      </c>
      <c r="F235" s="52">
        <v>6.13</v>
      </c>
      <c r="G235" s="52">
        <v>153.71</v>
      </c>
      <c r="H235" s="52">
        <v>0.12</v>
      </c>
      <c r="I235" s="52">
        <v>0.53</v>
      </c>
      <c r="J235" s="52">
        <v>32.64</v>
      </c>
      <c r="K235" s="52">
        <v>1.77</v>
      </c>
      <c r="L235" s="52">
        <v>80.349999999999994</v>
      </c>
      <c r="M235" s="52">
        <v>247.77</v>
      </c>
      <c r="N235" s="52">
        <v>53.38</v>
      </c>
      <c r="O235" s="53">
        <v>0.9</v>
      </c>
    </row>
    <row r="236" spans="1:15" x14ac:dyDescent="0.3">
      <c r="A236" s="68" t="s">
        <v>371</v>
      </c>
      <c r="B236" s="51" t="s">
        <v>292</v>
      </c>
      <c r="C236" s="50">
        <v>150</v>
      </c>
      <c r="D236" s="52">
        <v>2.99</v>
      </c>
      <c r="E236" s="52">
        <v>5.27</v>
      </c>
      <c r="F236" s="52">
        <v>16.39</v>
      </c>
      <c r="G236" s="53">
        <v>129.80000000000001</v>
      </c>
      <c r="H236" s="52">
        <v>0.08</v>
      </c>
      <c r="I236" s="53">
        <v>10.199999999999999</v>
      </c>
      <c r="J236" s="53">
        <v>23.6</v>
      </c>
      <c r="K236" s="52">
        <v>0.13</v>
      </c>
      <c r="L236" s="52">
        <v>33.14</v>
      </c>
      <c r="M236" s="52">
        <v>69.31</v>
      </c>
      <c r="N236" s="52">
        <v>27.07</v>
      </c>
      <c r="O236" s="52">
        <v>0.96</v>
      </c>
    </row>
    <row r="237" spans="1:15" x14ac:dyDescent="0.3">
      <c r="A237" s="66" t="s">
        <v>329</v>
      </c>
      <c r="B237" s="51" t="s">
        <v>84</v>
      </c>
      <c r="C237" s="50">
        <v>200</v>
      </c>
      <c r="D237" s="52">
        <v>0.37</v>
      </c>
      <c r="E237" s="52">
        <v>0.02</v>
      </c>
      <c r="F237" s="52">
        <v>21.01</v>
      </c>
      <c r="G237" s="53">
        <v>86.9</v>
      </c>
      <c r="H237" s="54"/>
      <c r="I237" s="52">
        <v>0.34</v>
      </c>
      <c r="J237" s="52">
        <v>0.51</v>
      </c>
      <c r="K237" s="52">
        <v>0.17</v>
      </c>
      <c r="L237" s="53">
        <v>19.2</v>
      </c>
      <c r="M237" s="52">
        <v>13.09</v>
      </c>
      <c r="N237" s="53">
        <v>5.0999999999999996</v>
      </c>
      <c r="O237" s="52">
        <v>1.05</v>
      </c>
    </row>
    <row r="238" spans="1:15" x14ac:dyDescent="0.3">
      <c r="A238" s="67"/>
      <c r="B238" s="51" t="s">
        <v>244</v>
      </c>
      <c r="C238" s="50">
        <v>20</v>
      </c>
      <c r="D238" s="52">
        <v>1.58</v>
      </c>
      <c r="E238" s="53">
        <v>0.2</v>
      </c>
      <c r="F238" s="52">
        <v>9.66</v>
      </c>
      <c r="G238" s="50">
        <v>47</v>
      </c>
      <c r="H238" s="52">
        <v>0.03</v>
      </c>
      <c r="I238" s="54"/>
      <c r="J238" s="54"/>
      <c r="K238" s="52">
        <v>0.26</v>
      </c>
      <c r="L238" s="53">
        <v>4.5999999999999996</v>
      </c>
      <c r="M238" s="53">
        <v>17.399999999999999</v>
      </c>
      <c r="N238" s="53">
        <v>6.6</v>
      </c>
      <c r="O238" s="53">
        <v>0.4</v>
      </c>
    </row>
    <row r="239" spans="1:15" x14ac:dyDescent="0.3">
      <c r="A239" s="67"/>
      <c r="B239" s="51" t="s">
        <v>250</v>
      </c>
      <c r="C239" s="50">
        <v>50</v>
      </c>
      <c r="D239" s="53">
        <v>3.3</v>
      </c>
      <c r="E239" s="53">
        <v>0.6</v>
      </c>
      <c r="F239" s="52">
        <v>19.82</v>
      </c>
      <c r="G239" s="50">
        <v>99</v>
      </c>
      <c r="H239" s="52">
        <v>0.09</v>
      </c>
      <c r="I239" s="54"/>
      <c r="J239" s="54"/>
      <c r="K239" s="53">
        <v>0.7</v>
      </c>
      <c r="L239" s="53">
        <v>14.5</v>
      </c>
      <c r="M239" s="50">
        <v>75</v>
      </c>
      <c r="N239" s="53">
        <v>23.5</v>
      </c>
      <c r="O239" s="52">
        <v>1.95</v>
      </c>
    </row>
    <row r="240" spans="1:15" x14ac:dyDescent="0.3">
      <c r="A240" s="67" t="s">
        <v>325</v>
      </c>
      <c r="B240" s="51" t="s">
        <v>81</v>
      </c>
      <c r="C240" s="50">
        <v>100</v>
      </c>
      <c r="D240" s="52">
        <v>0.4</v>
      </c>
      <c r="E240" s="53">
        <v>0.4</v>
      </c>
      <c r="F240" s="52">
        <v>9.8000000000000007</v>
      </c>
      <c r="G240" s="53">
        <v>47</v>
      </c>
      <c r="H240" s="52">
        <v>0.03</v>
      </c>
      <c r="I240" s="50">
        <v>10</v>
      </c>
      <c r="J240" s="50">
        <v>5</v>
      </c>
      <c r="K240" s="53">
        <v>0.2</v>
      </c>
      <c r="L240" s="50">
        <v>16</v>
      </c>
      <c r="M240" s="53">
        <v>11</v>
      </c>
      <c r="N240" s="53">
        <v>9</v>
      </c>
      <c r="O240" s="52">
        <v>2.2000000000000002</v>
      </c>
    </row>
    <row r="241" spans="1:15" x14ac:dyDescent="0.3">
      <c r="A241" s="298" t="s">
        <v>86</v>
      </c>
      <c r="B241" s="298"/>
      <c r="C241" s="49">
        <v>880</v>
      </c>
      <c r="D241" s="52">
        <v>30.51</v>
      </c>
      <c r="E241" s="52">
        <v>26.89</v>
      </c>
      <c r="F241" s="52">
        <v>107.43</v>
      </c>
      <c r="G241" s="52">
        <v>796.39</v>
      </c>
      <c r="H241" s="53">
        <v>0.66</v>
      </c>
      <c r="I241" s="52">
        <v>78.67</v>
      </c>
      <c r="J241" s="52">
        <v>348.69</v>
      </c>
      <c r="K241" s="52">
        <v>8.69</v>
      </c>
      <c r="L241" s="52">
        <v>223.91</v>
      </c>
      <c r="M241" s="53">
        <v>567.37</v>
      </c>
      <c r="N241" s="52">
        <v>167.75</v>
      </c>
      <c r="O241" s="52">
        <v>9.57</v>
      </c>
    </row>
    <row r="242" spans="1:15" x14ac:dyDescent="0.3">
      <c r="A242" s="297" t="s">
        <v>24</v>
      </c>
      <c r="B242" s="297"/>
      <c r="C242" s="297"/>
      <c r="D242" s="297"/>
      <c r="E242" s="297"/>
      <c r="F242" s="297"/>
      <c r="G242" s="297"/>
      <c r="H242" s="297"/>
      <c r="I242" s="297"/>
      <c r="J242" s="297"/>
      <c r="K242" s="297"/>
      <c r="L242" s="297"/>
      <c r="M242" s="297"/>
      <c r="N242" s="297"/>
      <c r="O242" s="297"/>
    </row>
    <row r="243" spans="1:15" x14ac:dyDescent="0.3">
      <c r="A243" s="67" t="s">
        <v>337</v>
      </c>
      <c r="B243" s="51" t="s">
        <v>261</v>
      </c>
      <c r="C243" s="50">
        <v>75</v>
      </c>
      <c r="D243" s="52">
        <v>9.7799999999999994</v>
      </c>
      <c r="E243" s="52">
        <v>7.63</v>
      </c>
      <c r="F243" s="52">
        <v>25.18</v>
      </c>
      <c r="G243" s="52">
        <v>208.34</v>
      </c>
      <c r="H243" s="52">
        <v>0.26</v>
      </c>
      <c r="I243" s="52">
        <v>1.04</v>
      </c>
      <c r="J243" s="53">
        <v>32.299999999999997</v>
      </c>
      <c r="K243" s="52">
        <v>1.01</v>
      </c>
      <c r="L243" s="52">
        <v>14.86</v>
      </c>
      <c r="M243" s="52">
        <v>100.94</v>
      </c>
      <c r="N243" s="52">
        <v>14.14</v>
      </c>
      <c r="O243" s="52">
        <v>1.39</v>
      </c>
    </row>
    <row r="244" spans="1:15" s="9" customFormat="1" x14ac:dyDescent="0.3">
      <c r="A244" s="68"/>
      <c r="B244" s="51" t="s">
        <v>260</v>
      </c>
      <c r="C244" s="50">
        <v>200</v>
      </c>
      <c r="D244" s="50">
        <v>1</v>
      </c>
      <c r="E244" s="53">
        <v>0.2</v>
      </c>
      <c r="F244" s="53">
        <v>20.2</v>
      </c>
      <c r="G244" s="50">
        <v>92</v>
      </c>
      <c r="H244" s="52">
        <v>0.02</v>
      </c>
      <c r="I244" s="50">
        <v>4</v>
      </c>
      <c r="J244" s="54"/>
      <c r="K244" s="53">
        <v>0.2</v>
      </c>
      <c r="L244" s="50">
        <v>14</v>
      </c>
      <c r="M244" s="50">
        <v>14</v>
      </c>
      <c r="N244" s="50">
        <v>8</v>
      </c>
      <c r="O244" s="53">
        <v>2.8</v>
      </c>
    </row>
    <row r="245" spans="1:15" s="9" customFormat="1" x14ac:dyDescent="0.3">
      <c r="A245" s="66" t="s">
        <v>325</v>
      </c>
      <c r="B245" s="51" t="s">
        <v>90</v>
      </c>
      <c r="C245" s="50">
        <v>100</v>
      </c>
      <c r="D245" s="53">
        <v>0.4</v>
      </c>
      <c r="E245" s="53">
        <v>0.3</v>
      </c>
      <c r="F245" s="53">
        <v>10.3</v>
      </c>
      <c r="G245" s="50">
        <v>47</v>
      </c>
      <c r="H245" s="52">
        <v>0.02</v>
      </c>
      <c r="I245" s="50">
        <v>5</v>
      </c>
      <c r="J245" s="50">
        <v>2</v>
      </c>
      <c r="K245" s="53">
        <v>0.4</v>
      </c>
      <c r="L245" s="50">
        <v>19</v>
      </c>
      <c r="M245" s="50">
        <v>16</v>
      </c>
      <c r="N245" s="50">
        <v>12</v>
      </c>
      <c r="O245" s="53">
        <v>2.2999999999999998</v>
      </c>
    </row>
    <row r="246" spans="1:15" s="9" customFormat="1" x14ac:dyDescent="0.3">
      <c r="A246" s="298" t="s">
        <v>130</v>
      </c>
      <c r="B246" s="298"/>
      <c r="C246" s="49">
        <v>375</v>
      </c>
      <c r="D246" s="52">
        <v>11.18</v>
      </c>
      <c r="E246" s="52">
        <v>8.1300000000000008</v>
      </c>
      <c r="F246" s="52">
        <v>55.68</v>
      </c>
      <c r="G246" s="52">
        <v>347.34</v>
      </c>
      <c r="H246" s="53">
        <v>0.3</v>
      </c>
      <c r="I246" s="52">
        <v>10.039999999999999</v>
      </c>
      <c r="J246" s="53">
        <v>34.299999999999997</v>
      </c>
      <c r="K246" s="52">
        <v>1.61</v>
      </c>
      <c r="L246" s="52">
        <v>47.86</v>
      </c>
      <c r="M246" s="52">
        <v>130.94</v>
      </c>
      <c r="N246" s="52">
        <v>34.14</v>
      </c>
      <c r="O246" s="52">
        <v>6.49</v>
      </c>
    </row>
    <row r="247" spans="1:15" s="9" customFormat="1" x14ac:dyDescent="0.3">
      <c r="A247" s="298" t="s">
        <v>88</v>
      </c>
      <c r="B247" s="298"/>
      <c r="C247" s="55" t="s">
        <v>402</v>
      </c>
      <c r="D247" s="52">
        <v>65.53</v>
      </c>
      <c r="E247" s="52">
        <v>58.25</v>
      </c>
      <c r="F247" s="52">
        <v>250.17</v>
      </c>
      <c r="G247" s="52">
        <v>1801.29</v>
      </c>
      <c r="H247" s="52">
        <v>1.4</v>
      </c>
      <c r="I247" s="52">
        <v>130.69</v>
      </c>
      <c r="J247" s="52">
        <v>1712.1</v>
      </c>
      <c r="K247" s="53">
        <v>14.41</v>
      </c>
      <c r="L247" s="52">
        <v>345.25</v>
      </c>
      <c r="M247" s="52">
        <v>1078.26</v>
      </c>
      <c r="N247" s="52">
        <v>366.69</v>
      </c>
      <c r="O247" s="52">
        <v>25.93</v>
      </c>
    </row>
    <row r="248" spans="1:15" s="9" customFormat="1" x14ac:dyDescent="0.3">
      <c r="A248" s="63" t="s">
        <v>120</v>
      </c>
      <c r="B248" s="10" t="s">
        <v>121</v>
      </c>
      <c r="C248" s="11"/>
      <c r="D248" s="11"/>
      <c r="E248" s="11"/>
      <c r="F248" s="11"/>
      <c r="G248" s="11"/>
      <c r="H248" s="293"/>
      <c r="I248" s="293"/>
      <c r="J248" s="300"/>
      <c r="K248" s="300"/>
      <c r="L248" s="300"/>
      <c r="M248" s="300"/>
      <c r="N248" s="300"/>
      <c r="O248" s="300"/>
    </row>
    <row r="249" spans="1:15" s="9" customFormat="1" x14ac:dyDescent="0.3">
      <c r="A249" s="63" t="s">
        <v>122</v>
      </c>
      <c r="B249" s="10" t="s">
        <v>741</v>
      </c>
      <c r="C249" s="11"/>
      <c r="D249" s="11"/>
      <c r="E249" s="11"/>
      <c r="F249" s="11"/>
      <c r="G249" s="11"/>
      <c r="H249" s="293"/>
      <c r="I249" s="293"/>
      <c r="J249" s="301"/>
      <c r="K249" s="301"/>
      <c r="L249" s="301"/>
      <c r="M249" s="301"/>
      <c r="N249" s="301"/>
      <c r="O249" s="301"/>
    </row>
    <row r="250" spans="1:15" s="9" customFormat="1" x14ac:dyDescent="0.3">
      <c r="A250" s="64" t="s">
        <v>57</v>
      </c>
      <c r="B250" s="12" t="s">
        <v>97</v>
      </c>
      <c r="C250" s="13"/>
      <c r="D250" s="13"/>
      <c r="E250" s="13"/>
      <c r="F250" s="11"/>
      <c r="G250" s="11"/>
      <c r="H250" s="84"/>
      <c r="I250" s="84"/>
      <c r="J250" s="83"/>
      <c r="K250" s="83"/>
      <c r="L250" s="83"/>
      <c r="M250" s="83"/>
      <c r="N250" s="83"/>
      <c r="O250" s="83"/>
    </row>
    <row r="251" spans="1:15" s="9" customFormat="1" x14ac:dyDescent="0.3">
      <c r="A251" s="65" t="s">
        <v>59</v>
      </c>
      <c r="B251" s="14">
        <v>2</v>
      </c>
      <c r="C251" s="15"/>
      <c r="D251" s="11"/>
      <c r="E251" s="11"/>
      <c r="F251" s="11"/>
      <c r="G251" s="11"/>
      <c r="H251" s="84"/>
      <c r="I251" s="84"/>
      <c r="J251" s="83"/>
      <c r="K251" s="83"/>
      <c r="L251" s="83"/>
      <c r="M251" s="83"/>
      <c r="N251" s="83"/>
      <c r="O251" s="83"/>
    </row>
    <row r="252" spans="1:15" x14ac:dyDescent="0.3">
      <c r="A252" s="295" t="s">
        <v>60</v>
      </c>
      <c r="B252" s="295" t="s">
        <v>61</v>
      </c>
      <c r="C252" s="295" t="s">
        <v>62</v>
      </c>
      <c r="D252" s="294" t="s">
        <v>63</v>
      </c>
      <c r="E252" s="294"/>
      <c r="F252" s="294"/>
      <c r="G252" s="295" t="s">
        <v>64</v>
      </c>
      <c r="H252" s="294" t="s">
        <v>65</v>
      </c>
      <c r="I252" s="294"/>
      <c r="J252" s="294"/>
      <c r="K252" s="294"/>
      <c r="L252" s="294" t="s">
        <v>66</v>
      </c>
      <c r="M252" s="294"/>
      <c r="N252" s="294"/>
      <c r="O252" s="294"/>
    </row>
    <row r="253" spans="1:15" x14ac:dyDescent="0.3">
      <c r="A253" s="296"/>
      <c r="B253" s="299"/>
      <c r="C253" s="296"/>
      <c r="D253" s="85" t="s">
        <v>67</v>
      </c>
      <c r="E253" s="85" t="s">
        <v>68</v>
      </c>
      <c r="F253" s="85" t="s">
        <v>69</v>
      </c>
      <c r="G253" s="296"/>
      <c r="H253" s="85" t="s">
        <v>70</v>
      </c>
      <c r="I253" s="85" t="s">
        <v>71</v>
      </c>
      <c r="J253" s="85" t="s">
        <v>72</v>
      </c>
      <c r="K253" s="85" t="s">
        <v>73</v>
      </c>
      <c r="L253" s="85" t="s">
        <v>74</v>
      </c>
      <c r="M253" s="85" t="s">
        <v>75</v>
      </c>
      <c r="N253" s="85" t="s">
        <v>76</v>
      </c>
      <c r="O253" s="85" t="s">
        <v>77</v>
      </c>
    </row>
    <row r="254" spans="1:15" x14ac:dyDescent="0.3">
      <c r="A254" s="66">
        <v>1</v>
      </c>
      <c r="B254" s="49">
        <v>2</v>
      </c>
      <c r="C254" s="49">
        <v>3</v>
      </c>
      <c r="D254" s="49">
        <v>4</v>
      </c>
      <c r="E254" s="49">
        <v>5</v>
      </c>
      <c r="F254" s="49">
        <v>6</v>
      </c>
      <c r="G254" s="49">
        <v>7</v>
      </c>
      <c r="H254" s="49">
        <v>8</v>
      </c>
      <c r="I254" s="49">
        <v>9</v>
      </c>
      <c r="J254" s="49">
        <v>10</v>
      </c>
      <c r="K254" s="49">
        <v>11</v>
      </c>
      <c r="L254" s="49">
        <v>12</v>
      </c>
      <c r="M254" s="49">
        <v>13</v>
      </c>
      <c r="N254" s="49">
        <v>14</v>
      </c>
      <c r="O254" s="49">
        <v>15</v>
      </c>
    </row>
    <row r="255" spans="1:15" x14ac:dyDescent="0.3">
      <c r="A255" s="297" t="s">
        <v>78</v>
      </c>
      <c r="B255" s="297"/>
      <c r="C255" s="297"/>
      <c r="D255" s="297"/>
      <c r="E255" s="297"/>
      <c r="F255" s="297"/>
      <c r="G255" s="297"/>
      <c r="H255" s="297"/>
      <c r="I255" s="297"/>
      <c r="J255" s="297"/>
      <c r="K255" s="297"/>
      <c r="L255" s="297"/>
      <c r="M255" s="297"/>
      <c r="N255" s="297"/>
      <c r="O255" s="297"/>
    </row>
    <row r="256" spans="1:15" x14ac:dyDescent="0.3">
      <c r="A256" s="66" t="s">
        <v>320</v>
      </c>
      <c r="B256" s="51" t="s">
        <v>79</v>
      </c>
      <c r="C256" s="50">
        <v>10</v>
      </c>
      <c r="D256" s="52">
        <v>0.08</v>
      </c>
      <c r="E256" s="52">
        <v>7.25</v>
      </c>
      <c r="F256" s="52">
        <v>0.13</v>
      </c>
      <c r="G256" s="53">
        <v>66.099999999999994</v>
      </c>
      <c r="H256" s="54"/>
      <c r="I256" s="54"/>
      <c r="J256" s="50">
        <v>45</v>
      </c>
      <c r="K256" s="53">
        <v>0.1</v>
      </c>
      <c r="L256" s="53">
        <v>2.4</v>
      </c>
      <c r="M256" s="50">
        <v>3</v>
      </c>
      <c r="N256" s="52">
        <v>0.05</v>
      </c>
      <c r="O256" s="52">
        <v>0.02</v>
      </c>
    </row>
    <row r="257" spans="1:15" x14ac:dyDescent="0.3">
      <c r="A257" s="66" t="s">
        <v>321</v>
      </c>
      <c r="B257" s="51" t="s">
        <v>80</v>
      </c>
      <c r="C257" s="50">
        <v>15</v>
      </c>
      <c r="D257" s="52">
        <v>3.48</v>
      </c>
      <c r="E257" s="52">
        <v>4.43</v>
      </c>
      <c r="F257" s="54"/>
      <c r="G257" s="53">
        <v>54.6</v>
      </c>
      <c r="H257" s="52">
        <v>0.01</v>
      </c>
      <c r="I257" s="52">
        <v>0.11</v>
      </c>
      <c r="J257" s="53">
        <v>43.2</v>
      </c>
      <c r="K257" s="52">
        <v>0.08</v>
      </c>
      <c r="L257" s="50">
        <v>132</v>
      </c>
      <c r="M257" s="50">
        <v>75</v>
      </c>
      <c r="N257" s="52">
        <v>5.25</v>
      </c>
      <c r="O257" s="52">
        <v>0.15</v>
      </c>
    </row>
    <row r="258" spans="1:15" x14ac:dyDescent="0.3">
      <c r="A258" s="66" t="s">
        <v>322</v>
      </c>
      <c r="B258" s="51" t="s">
        <v>168</v>
      </c>
      <c r="C258" s="50">
        <v>40</v>
      </c>
      <c r="D258" s="52">
        <v>5.08</v>
      </c>
      <c r="E258" s="53">
        <v>4.5999999999999996</v>
      </c>
      <c r="F258" s="52">
        <v>0.28000000000000003</v>
      </c>
      <c r="G258" s="53">
        <v>62.8</v>
      </c>
      <c r="H258" s="52">
        <v>0.03</v>
      </c>
      <c r="I258" s="54"/>
      <c r="J258" s="50">
        <v>104</v>
      </c>
      <c r="K258" s="52">
        <v>0.24</v>
      </c>
      <c r="L258" s="50">
        <v>22</v>
      </c>
      <c r="M258" s="53">
        <v>76.8</v>
      </c>
      <c r="N258" s="53">
        <v>4.8</v>
      </c>
      <c r="O258" s="50">
        <v>1</v>
      </c>
    </row>
    <row r="259" spans="1:15" x14ac:dyDescent="0.3">
      <c r="A259" s="66" t="s">
        <v>372</v>
      </c>
      <c r="B259" s="51" t="s">
        <v>196</v>
      </c>
      <c r="C259" s="50">
        <v>210</v>
      </c>
      <c r="D259" s="52">
        <v>5.74</v>
      </c>
      <c r="E259" s="52">
        <v>6.53</v>
      </c>
      <c r="F259" s="52">
        <v>45.44</v>
      </c>
      <c r="G259" s="52">
        <v>264.14</v>
      </c>
      <c r="H259" s="52">
        <v>7.0000000000000007E-2</v>
      </c>
      <c r="I259" s="53">
        <v>1.3</v>
      </c>
      <c r="J259" s="53">
        <v>44.5</v>
      </c>
      <c r="K259" s="52">
        <v>0.31</v>
      </c>
      <c r="L259" s="52">
        <v>126.57</v>
      </c>
      <c r="M259" s="52">
        <v>151.88</v>
      </c>
      <c r="N259" s="52">
        <v>34.14</v>
      </c>
      <c r="O259" s="52">
        <v>0.56000000000000005</v>
      </c>
    </row>
    <row r="260" spans="1:15" x14ac:dyDescent="0.3">
      <c r="A260" s="66" t="s">
        <v>324</v>
      </c>
      <c r="B260" s="51" t="s">
        <v>14</v>
      </c>
      <c r="C260" s="50">
        <v>200</v>
      </c>
      <c r="D260" s="52">
        <v>0.26</v>
      </c>
      <c r="E260" s="52">
        <v>0.03</v>
      </c>
      <c r="F260" s="52">
        <v>11.26</v>
      </c>
      <c r="G260" s="52">
        <v>47.79</v>
      </c>
      <c r="H260" s="54"/>
      <c r="I260" s="53">
        <v>2.9</v>
      </c>
      <c r="J260" s="53">
        <v>0.5</v>
      </c>
      <c r="K260" s="52">
        <v>0.01</v>
      </c>
      <c r="L260" s="52">
        <v>8.08</v>
      </c>
      <c r="M260" s="52">
        <v>9.7799999999999994</v>
      </c>
      <c r="N260" s="52">
        <v>5.24</v>
      </c>
      <c r="O260" s="53">
        <v>0.9</v>
      </c>
    </row>
    <row r="261" spans="1:15" x14ac:dyDescent="0.3">
      <c r="A261" s="67"/>
      <c r="B261" s="51" t="s">
        <v>244</v>
      </c>
      <c r="C261" s="50">
        <v>40</v>
      </c>
      <c r="D261" s="52">
        <v>3.16</v>
      </c>
      <c r="E261" s="53">
        <v>0.4</v>
      </c>
      <c r="F261" s="52">
        <v>19.32</v>
      </c>
      <c r="G261" s="50">
        <v>94</v>
      </c>
      <c r="H261" s="52">
        <v>0.06</v>
      </c>
      <c r="I261" s="54"/>
      <c r="J261" s="54"/>
      <c r="K261" s="52">
        <v>0.52</v>
      </c>
      <c r="L261" s="53">
        <v>9.1999999999999993</v>
      </c>
      <c r="M261" s="53">
        <v>34.799999999999997</v>
      </c>
      <c r="N261" s="53">
        <v>13.2</v>
      </c>
      <c r="O261" s="53">
        <v>0.8</v>
      </c>
    </row>
    <row r="262" spans="1:15" x14ac:dyDescent="0.3">
      <c r="A262" s="66" t="s">
        <v>325</v>
      </c>
      <c r="B262" s="51" t="s">
        <v>81</v>
      </c>
      <c r="C262" s="50">
        <v>100</v>
      </c>
      <c r="D262" s="53">
        <v>0.4</v>
      </c>
      <c r="E262" s="53">
        <v>0.4</v>
      </c>
      <c r="F262" s="53">
        <v>9.8000000000000007</v>
      </c>
      <c r="G262" s="50">
        <v>47</v>
      </c>
      <c r="H262" s="52">
        <v>0.03</v>
      </c>
      <c r="I262" s="50">
        <v>10</v>
      </c>
      <c r="J262" s="50">
        <v>5</v>
      </c>
      <c r="K262" s="53">
        <v>0.2</v>
      </c>
      <c r="L262" s="50">
        <v>16</v>
      </c>
      <c r="M262" s="50">
        <v>11</v>
      </c>
      <c r="N262" s="50">
        <v>9</v>
      </c>
      <c r="O262" s="53">
        <v>2.2000000000000002</v>
      </c>
    </row>
    <row r="263" spans="1:15" x14ac:dyDescent="0.3">
      <c r="A263" s="298" t="s">
        <v>82</v>
      </c>
      <c r="B263" s="298"/>
      <c r="C263" s="49">
        <v>615</v>
      </c>
      <c r="D263" s="52">
        <v>18.2</v>
      </c>
      <c r="E263" s="52">
        <v>23.64</v>
      </c>
      <c r="F263" s="52">
        <v>86.23</v>
      </c>
      <c r="G263" s="52">
        <v>636.42999999999995</v>
      </c>
      <c r="H263" s="53">
        <v>0.2</v>
      </c>
      <c r="I263" s="52">
        <v>14.31</v>
      </c>
      <c r="J263" s="53">
        <v>242.2</v>
      </c>
      <c r="K263" s="52">
        <v>1.46</v>
      </c>
      <c r="L263" s="52">
        <v>316.25</v>
      </c>
      <c r="M263" s="52">
        <v>362.26</v>
      </c>
      <c r="N263" s="52">
        <v>71.680000000000007</v>
      </c>
      <c r="O263" s="52">
        <v>5.63</v>
      </c>
    </row>
    <row r="264" spans="1:15" x14ac:dyDescent="0.3">
      <c r="A264" s="297" t="s">
        <v>18</v>
      </c>
      <c r="B264" s="297"/>
      <c r="C264" s="297"/>
      <c r="D264" s="297"/>
      <c r="E264" s="297"/>
      <c r="F264" s="297"/>
      <c r="G264" s="297"/>
      <c r="H264" s="297"/>
      <c r="I264" s="297"/>
      <c r="J264" s="297"/>
      <c r="K264" s="297"/>
      <c r="L264" s="297"/>
      <c r="M264" s="297"/>
      <c r="N264" s="297"/>
      <c r="O264" s="297"/>
    </row>
    <row r="265" spans="1:15" x14ac:dyDescent="0.3">
      <c r="A265" s="66" t="s">
        <v>373</v>
      </c>
      <c r="B265" s="51" t="s">
        <v>293</v>
      </c>
      <c r="C265" s="50">
        <v>60</v>
      </c>
      <c r="D265" s="50">
        <v>1</v>
      </c>
      <c r="E265" s="52">
        <v>5.1100000000000003</v>
      </c>
      <c r="F265" s="52">
        <v>4.9400000000000004</v>
      </c>
      <c r="G265" s="52">
        <v>69.95</v>
      </c>
      <c r="H265" s="52">
        <v>0.03</v>
      </c>
      <c r="I265" s="53">
        <v>5.9</v>
      </c>
      <c r="J265" s="52">
        <v>8.65</v>
      </c>
      <c r="K265" s="52">
        <v>2.29</v>
      </c>
      <c r="L265" s="52">
        <v>17.89</v>
      </c>
      <c r="M265" s="52">
        <v>25.48</v>
      </c>
      <c r="N265" s="52">
        <v>11.23</v>
      </c>
      <c r="O265" s="53">
        <v>0.8</v>
      </c>
    </row>
    <row r="266" spans="1:15" ht="33" x14ac:dyDescent="0.3">
      <c r="A266" s="66" t="s">
        <v>342</v>
      </c>
      <c r="B266" s="51" t="s">
        <v>264</v>
      </c>
      <c r="C266" s="50">
        <v>225</v>
      </c>
      <c r="D266" s="52">
        <v>3.5700000000000003</v>
      </c>
      <c r="E266" s="52">
        <v>10.190000000000001</v>
      </c>
      <c r="F266" s="52">
        <v>10.31</v>
      </c>
      <c r="G266" s="52">
        <v>147.93</v>
      </c>
      <c r="H266" s="52">
        <v>0.25</v>
      </c>
      <c r="I266" s="52">
        <v>16.630000000000003</v>
      </c>
      <c r="J266" s="52">
        <v>180.39000000000001</v>
      </c>
      <c r="K266" s="52">
        <v>2</v>
      </c>
      <c r="L266" s="52">
        <v>39.520000000000003</v>
      </c>
      <c r="M266" s="52">
        <v>80.81</v>
      </c>
      <c r="N266" s="52">
        <v>24.09</v>
      </c>
      <c r="O266" s="52">
        <v>1.2</v>
      </c>
    </row>
    <row r="267" spans="1:15" ht="33" x14ac:dyDescent="0.3">
      <c r="A267" s="66" t="s">
        <v>374</v>
      </c>
      <c r="B267" s="51" t="s">
        <v>294</v>
      </c>
      <c r="C267" s="50">
        <v>120</v>
      </c>
      <c r="D267" s="52">
        <v>17.88</v>
      </c>
      <c r="E267" s="52">
        <v>17.149999999999999</v>
      </c>
      <c r="F267" s="52">
        <v>3.19</v>
      </c>
      <c r="G267" s="52">
        <v>238.86</v>
      </c>
      <c r="H267" s="52">
        <v>0.63</v>
      </c>
      <c r="I267" s="53">
        <v>3.5300000000000002</v>
      </c>
      <c r="J267" s="54">
        <v>8</v>
      </c>
      <c r="K267" s="52">
        <v>0.75</v>
      </c>
      <c r="L267" s="53">
        <v>23.4</v>
      </c>
      <c r="M267" s="52">
        <v>197.24</v>
      </c>
      <c r="N267" s="52">
        <v>28.38</v>
      </c>
      <c r="O267" s="53">
        <v>2.59</v>
      </c>
    </row>
    <row r="268" spans="1:15" x14ac:dyDescent="0.3">
      <c r="A268" s="66" t="s">
        <v>350</v>
      </c>
      <c r="B268" s="51" t="s">
        <v>285</v>
      </c>
      <c r="C268" s="50">
        <v>150</v>
      </c>
      <c r="D268" s="52">
        <v>5.83</v>
      </c>
      <c r="E268" s="52">
        <v>0.69</v>
      </c>
      <c r="F268" s="52">
        <v>37.369999999999997</v>
      </c>
      <c r="G268" s="52">
        <v>179.14</v>
      </c>
      <c r="H268" s="52">
        <v>0.09</v>
      </c>
      <c r="I268" s="54"/>
      <c r="J268" s="54"/>
      <c r="K268" s="53">
        <v>0.8</v>
      </c>
      <c r="L268" s="52">
        <v>11.91</v>
      </c>
      <c r="M268" s="52">
        <v>46.49</v>
      </c>
      <c r="N268" s="52">
        <v>8.59</v>
      </c>
      <c r="O268" s="52">
        <v>0.86</v>
      </c>
    </row>
    <row r="269" spans="1:15" x14ac:dyDescent="0.3">
      <c r="A269" s="66" t="s">
        <v>344</v>
      </c>
      <c r="B269" s="51" t="s">
        <v>105</v>
      </c>
      <c r="C269" s="50">
        <v>200</v>
      </c>
      <c r="D269" s="52">
        <v>0.16</v>
      </c>
      <c r="E269" s="52">
        <v>0.04</v>
      </c>
      <c r="F269" s="53">
        <v>13.1</v>
      </c>
      <c r="G269" s="52">
        <v>54.29</v>
      </c>
      <c r="H269" s="52">
        <v>0.01</v>
      </c>
      <c r="I269" s="50">
        <v>3</v>
      </c>
      <c r="J269" s="54"/>
      <c r="K269" s="52">
        <v>0.06</v>
      </c>
      <c r="L269" s="52">
        <v>7.73</v>
      </c>
      <c r="M269" s="50">
        <v>6</v>
      </c>
      <c r="N269" s="53">
        <v>5.2</v>
      </c>
      <c r="O269" s="52">
        <v>0.13</v>
      </c>
    </row>
    <row r="270" spans="1:15" x14ac:dyDescent="0.3">
      <c r="A270" s="67"/>
      <c r="B270" s="51" t="s">
        <v>244</v>
      </c>
      <c r="C270" s="50">
        <v>20</v>
      </c>
      <c r="D270" s="52">
        <v>1.58</v>
      </c>
      <c r="E270" s="53">
        <v>0.2</v>
      </c>
      <c r="F270" s="52">
        <v>9.66</v>
      </c>
      <c r="G270" s="50">
        <v>47</v>
      </c>
      <c r="H270" s="52">
        <v>0.03</v>
      </c>
      <c r="I270" s="54"/>
      <c r="J270" s="54"/>
      <c r="K270" s="52">
        <v>0.26</v>
      </c>
      <c r="L270" s="53">
        <v>4.5999999999999996</v>
      </c>
      <c r="M270" s="53">
        <v>17.399999999999999</v>
      </c>
      <c r="N270" s="53">
        <v>6.6</v>
      </c>
      <c r="O270" s="53">
        <v>0.4</v>
      </c>
    </row>
    <row r="271" spans="1:15" x14ac:dyDescent="0.3">
      <c r="A271" s="67"/>
      <c r="B271" s="51" t="s">
        <v>250</v>
      </c>
      <c r="C271" s="50">
        <v>50</v>
      </c>
      <c r="D271" s="53">
        <v>3.3</v>
      </c>
      <c r="E271" s="53">
        <v>0.6</v>
      </c>
      <c r="F271" s="52">
        <v>19.82</v>
      </c>
      <c r="G271" s="50">
        <v>99</v>
      </c>
      <c r="H271" s="52">
        <v>0.09</v>
      </c>
      <c r="I271" s="54"/>
      <c r="J271" s="54"/>
      <c r="K271" s="53">
        <v>0.7</v>
      </c>
      <c r="L271" s="53">
        <v>14.5</v>
      </c>
      <c r="M271" s="50">
        <v>75</v>
      </c>
      <c r="N271" s="53">
        <v>23.5</v>
      </c>
      <c r="O271" s="52">
        <v>1.95</v>
      </c>
    </row>
    <row r="272" spans="1:15" x14ac:dyDescent="0.3">
      <c r="A272" s="66" t="s">
        <v>325</v>
      </c>
      <c r="B272" s="51" t="s">
        <v>90</v>
      </c>
      <c r="C272" s="50">
        <v>100</v>
      </c>
      <c r="D272" s="53">
        <v>0.4</v>
      </c>
      <c r="E272" s="53">
        <v>0.3</v>
      </c>
      <c r="F272" s="53">
        <v>10.3</v>
      </c>
      <c r="G272" s="50">
        <v>47</v>
      </c>
      <c r="H272" s="52">
        <v>0.02</v>
      </c>
      <c r="I272" s="50">
        <v>5</v>
      </c>
      <c r="J272" s="50">
        <v>2</v>
      </c>
      <c r="K272" s="53">
        <v>0.4</v>
      </c>
      <c r="L272" s="50">
        <v>19</v>
      </c>
      <c r="M272" s="50">
        <v>16</v>
      </c>
      <c r="N272" s="50">
        <v>12</v>
      </c>
      <c r="O272" s="53">
        <v>2.2999999999999998</v>
      </c>
    </row>
    <row r="273" spans="1:15" x14ac:dyDescent="0.3">
      <c r="A273" s="298" t="s">
        <v>86</v>
      </c>
      <c r="B273" s="298"/>
      <c r="C273" s="49">
        <v>925</v>
      </c>
      <c r="D273" s="52">
        <v>33.72</v>
      </c>
      <c r="E273" s="52">
        <v>34.28</v>
      </c>
      <c r="F273" s="52">
        <v>108.69</v>
      </c>
      <c r="G273" s="52">
        <v>883.17</v>
      </c>
      <c r="H273" s="52">
        <v>1.1499999999999999</v>
      </c>
      <c r="I273" s="52">
        <v>34.06</v>
      </c>
      <c r="J273" s="52">
        <v>199.04</v>
      </c>
      <c r="K273" s="52">
        <v>7.26</v>
      </c>
      <c r="L273" s="52">
        <v>138.55000000000001</v>
      </c>
      <c r="M273" s="52">
        <v>464.42</v>
      </c>
      <c r="N273" s="52">
        <v>119.59</v>
      </c>
      <c r="O273" s="52">
        <v>10.23</v>
      </c>
    </row>
    <row r="274" spans="1:15" x14ac:dyDescent="0.3">
      <c r="A274" s="297" t="s">
        <v>24</v>
      </c>
      <c r="B274" s="297"/>
      <c r="C274" s="297"/>
      <c r="D274" s="297"/>
      <c r="E274" s="297"/>
      <c r="F274" s="297"/>
      <c r="G274" s="297"/>
      <c r="H274" s="297"/>
      <c r="I274" s="297"/>
      <c r="J274" s="297"/>
      <c r="K274" s="297"/>
      <c r="L274" s="297"/>
      <c r="M274" s="297"/>
      <c r="N274" s="297"/>
      <c r="O274" s="297"/>
    </row>
    <row r="275" spans="1:15" s="9" customFormat="1" x14ac:dyDescent="0.3">
      <c r="A275" s="67" t="s">
        <v>375</v>
      </c>
      <c r="B275" s="51" t="s">
        <v>266</v>
      </c>
      <c r="C275" s="50">
        <v>75</v>
      </c>
      <c r="D275" s="52">
        <v>12.89</v>
      </c>
      <c r="E275" s="52">
        <v>9.43</v>
      </c>
      <c r="F275" s="53">
        <v>12.3</v>
      </c>
      <c r="G275" s="52">
        <v>188.27</v>
      </c>
      <c r="H275" s="52">
        <v>0.04</v>
      </c>
      <c r="I275" s="52">
        <v>0.32</v>
      </c>
      <c r="J275" s="52">
        <v>65.05</v>
      </c>
      <c r="K275" s="52">
        <v>0.34</v>
      </c>
      <c r="L275" s="52">
        <v>110.49</v>
      </c>
      <c r="M275" s="52">
        <v>157.52000000000001</v>
      </c>
      <c r="N275" s="52">
        <v>17.66</v>
      </c>
      <c r="O275" s="52">
        <v>0.54</v>
      </c>
    </row>
    <row r="276" spans="1:15" s="9" customFormat="1" x14ac:dyDescent="0.3">
      <c r="A276" s="72"/>
      <c r="B276" s="51" t="s">
        <v>295</v>
      </c>
      <c r="C276" s="50">
        <v>200</v>
      </c>
      <c r="D276" s="53">
        <v>5.8</v>
      </c>
      <c r="E276" s="50">
        <v>5</v>
      </c>
      <c r="F276" s="53">
        <v>8.1999999999999993</v>
      </c>
      <c r="G276" s="50">
        <v>106</v>
      </c>
      <c r="H276" s="52">
        <v>0.06</v>
      </c>
      <c r="I276" s="53">
        <v>1.6</v>
      </c>
      <c r="J276" s="50">
        <v>40</v>
      </c>
      <c r="K276" s="54"/>
      <c r="L276" s="50">
        <v>236</v>
      </c>
      <c r="M276" s="50">
        <v>192</v>
      </c>
      <c r="N276" s="50">
        <v>32</v>
      </c>
      <c r="O276" s="53">
        <v>0.2</v>
      </c>
    </row>
    <row r="277" spans="1:15" s="9" customFormat="1" x14ac:dyDescent="0.3">
      <c r="A277" s="67" t="s">
        <v>325</v>
      </c>
      <c r="B277" s="51" t="s">
        <v>103</v>
      </c>
      <c r="C277" s="50">
        <v>100</v>
      </c>
      <c r="D277" s="53">
        <v>0.6</v>
      </c>
      <c r="E277" s="53">
        <v>0.6</v>
      </c>
      <c r="F277" s="53">
        <v>15.4</v>
      </c>
      <c r="G277" s="50">
        <v>72</v>
      </c>
      <c r="H277" s="52">
        <v>0.05</v>
      </c>
      <c r="I277" s="50">
        <v>6</v>
      </c>
      <c r="J277" s="50">
        <v>5</v>
      </c>
      <c r="K277" s="53">
        <v>0.4</v>
      </c>
      <c r="L277" s="50">
        <v>30</v>
      </c>
      <c r="M277" s="50">
        <v>22</v>
      </c>
      <c r="N277" s="50">
        <v>17</v>
      </c>
      <c r="O277" s="53">
        <v>0.6</v>
      </c>
    </row>
    <row r="278" spans="1:15" s="9" customFormat="1" x14ac:dyDescent="0.3">
      <c r="A278" s="298" t="s">
        <v>130</v>
      </c>
      <c r="B278" s="298"/>
      <c r="C278" s="49">
        <v>375</v>
      </c>
      <c r="D278" s="52">
        <v>19.29</v>
      </c>
      <c r="E278" s="52">
        <v>15.03</v>
      </c>
      <c r="F278" s="52">
        <v>35.9</v>
      </c>
      <c r="G278" s="52">
        <v>366.27</v>
      </c>
      <c r="H278" s="52">
        <v>0.15</v>
      </c>
      <c r="I278" s="52">
        <v>7.92</v>
      </c>
      <c r="J278" s="52">
        <v>110.05</v>
      </c>
      <c r="K278" s="52">
        <v>0.74</v>
      </c>
      <c r="L278" s="52">
        <v>376.49</v>
      </c>
      <c r="M278" s="52">
        <v>371.52</v>
      </c>
      <c r="N278" s="52">
        <v>66.66</v>
      </c>
      <c r="O278" s="52">
        <v>1.34</v>
      </c>
    </row>
    <row r="279" spans="1:15" x14ac:dyDescent="0.3">
      <c r="A279" s="298" t="s">
        <v>88</v>
      </c>
      <c r="B279" s="298"/>
      <c r="C279" s="55">
        <v>1915</v>
      </c>
      <c r="D279" s="52">
        <v>71.209999999999994</v>
      </c>
      <c r="E279" s="52">
        <v>72.95</v>
      </c>
      <c r="F279" s="52">
        <v>230.82</v>
      </c>
      <c r="G279" s="52">
        <v>1885.87</v>
      </c>
      <c r="H279" s="53">
        <v>1.5</v>
      </c>
      <c r="I279" s="52">
        <v>56.29</v>
      </c>
      <c r="J279" s="52">
        <v>551.29</v>
      </c>
      <c r="K279" s="52">
        <v>9.4600000000000009</v>
      </c>
      <c r="L279" s="52">
        <v>831.29</v>
      </c>
      <c r="M279" s="53">
        <v>1198.2</v>
      </c>
      <c r="N279" s="52">
        <v>257.93</v>
      </c>
      <c r="O279" s="53">
        <v>17.2</v>
      </c>
    </row>
    <row r="280" spans="1:15" s="9" customFormat="1" x14ac:dyDescent="0.3">
      <c r="A280" s="63" t="s">
        <v>120</v>
      </c>
      <c r="B280" s="10" t="s">
        <v>121</v>
      </c>
      <c r="C280" s="11"/>
      <c r="D280" s="11"/>
      <c r="E280" s="11"/>
      <c r="F280" s="11"/>
      <c r="G280" s="11"/>
      <c r="H280" s="293"/>
      <c r="I280" s="293"/>
      <c r="J280" s="300"/>
      <c r="K280" s="300"/>
      <c r="L280" s="300"/>
      <c r="M280" s="300"/>
      <c r="N280" s="300"/>
      <c r="O280" s="300"/>
    </row>
    <row r="281" spans="1:15" s="9" customFormat="1" x14ac:dyDescent="0.3">
      <c r="A281" s="63" t="s">
        <v>122</v>
      </c>
      <c r="B281" s="10" t="s">
        <v>741</v>
      </c>
      <c r="C281" s="11"/>
      <c r="D281" s="11"/>
      <c r="E281" s="11"/>
      <c r="F281" s="11"/>
      <c r="G281" s="11"/>
      <c r="H281" s="293"/>
      <c r="I281" s="293"/>
      <c r="J281" s="301"/>
      <c r="K281" s="301"/>
      <c r="L281" s="301"/>
      <c r="M281" s="301"/>
      <c r="N281" s="301"/>
      <c r="O281" s="301"/>
    </row>
    <row r="282" spans="1:15" s="9" customFormat="1" x14ac:dyDescent="0.3">
      <c r="A282" s="64" t="s">
        <v>57</v>
      </c>
      <c r="B282" s="12" t="s">
        <v>100</v>
      </c>
      <c r="C282" s="13"/>
      <c r="D282" s="13"/>
      <c r="E282" s="13"/>
      <c r="F282" s="11"/>
      <c r="G282" s="11"/>
      <c r="H282" s="84"/>
      <c r="I282" s="84"/>
      <c r="J282" s="83"/>
      <c r="K282" s="83"/>
      <c r="L282" s="83"/>
      <c r="M282" s="83"/>
      <c r="N282" s="83"/>
      <c r="O282" s="83"/>
    </row>
    <row r="283" spans="1:15" s="9" customFormat="1" x14ac:dyDescent="0.3">
      <c r="A283" s="65" t="s">
        <v>59</v>
      </c>
      <c r="B283" s="14">
        <v>2</v>
      </c>
      <c r="C283" s="15"/>
      <c r="D283" s="11"/>
      <c r="E283" s="11"/>
      <c r="F283" s="11"/>
      <c r="G283" s="11"/>
      <c r="H283" s="84"/>
      <c r="I283" s="84"/>
      <c r="J283" s="83"/>
      <c r="K283" s="83"/>
      <c r="L283" s="83"/>
      <c r="M283" s="83"/>
      <c r="N283" s="83"/>
      <c r="O283" s="83"/>
    </row>
    <row r="284" spans="1:15" x14ac:dyDescent="0.3">
      <c r="A284" s="295" t="s">
        <v>60</v>
      </c>
      <c r="B284" s="295" t="s">
        <v>61</v>
      </c>
      <c r="C284" s="295" t="s">
        <v>62</v>
      </c>
      <c r="D284" s="294" t="s">
        <v>63</v>
      </c>
      <c r="E284" s="294"/>
      <c r="F284" s="294"/>
      <c r="G284" s="295" t="s">
        <v>64</v>
      </c>
      <c r="H284" s="294" t="s">
        <v>65</v>
      </c>
      <c r="I284" s="294"/>
      <c r="J284" s="294"/>
      <c r="K284" s="294"/>
      <c r="L284" s="294" t="s">
        <v>66</v>
      </c>
      <c r="M284" s="294"/>
      <c r="N284" s="294"/>
      <c r="O284" s="294"/>
    </row>
    <row r="285" spans="1:15" x14ac:dyDescent="0.3">
      <c r="A285" s="296"/>
      <c r="B285" s="299"/>
      <c r="C285" s="296"/>
      <c r="D285" s="85" t="s">
        <v>67</v>
      </c>
      <c r="E285" s="85" t="s">
        <v>68</v>
      </c>
      <c r="F285" s="85" t="s">
        <v>69</v>
      </c>
      <c r="G285" s="296"/>
      <c r="H285" s="85" t="s">
        <v>70</v>
      </c>
      <c r="I285" s="85" t="s">
        <v>71</v>
      </c>
      <c r="J285" s="85" t="s">
        <v>72</v>
      </c>
      <c r="K285" s="85" t="s">
        <v>73</v>
      </c>
      <c r="L285" s="85" t="s">
        <v>74</v>
      </c>
      <c r="M285" s="85" t="s">
        <v>75</v>
      </c>
      <c r="N285" s="85" t="s">
        <v>76</v>
      </c>
      <c r="O285" s="85" t="s">
        <v>77</v>
      </c>
    </row>
    <row r="286" spans="1:15" x14ac:dyDescent="0.3">
      <c r="A286" s="66">
        <v>1</v>
      </c>
      <c r="B286" s="49">
        <v>2</v>
      </c>
      <c r="C286" s="49">
        <v>3</v>
      </c>
      <c r="D286" s="49">
        <v>4</v>
      </c>
      <c r="E286" s="49">
        <v>5</v>
      </c>
      <c r="F286" s="49">
        <v>6</v>
      </c>
      <c r="G286" s="49">
        <v>7</v>
      </c>
      <c r="H286" s="49">
        <v>8</v>
      </c>
      <c r="I286" s="49">
        <v>9</v>
      </c>
      <c r="J286" s="49">
        <v>10</v>
      </c>
      <c r="K286" s="49">
        <v>11</v>
      </c>
      <c r="L286" s="49">
        <v>12</v>
      </c>
      <c r="M286" s="49">
        <v>13</v>
      </c>
      <c r="N286" s="49">
        <v>14</v>
      </c>
      <c r="O286" s="49">
        <v>15</v>
      </c>
    </row>
    <row r="287" spans="1:15" x14ac:dyDescent="0.3">
      <c r="A287" s="297" t="s">
        <v>78</v>
      </c>
      <c r="B287" s="297"/>
      <c r="C287" s="297"/>
      <c r="D287" s="297"/>
      <c r="E287" s="297"/>
      <c r="F287" s="297"/>
      <c r="G287" s="297"/>
      <c r="H287" s="297"/>
      <c r="I287" s="297"/>
      <c r="J287" s="297"/>
      <c r="K287" s="297"/>
      <c r="L287" s="297"/>
      <c r="M287" s="297"/>
      <c r="N287" s="297"/>
      <c r="O287" s="297"/>
    </row>
    <row r="288" spans="1:15" x14ac:dyDescent="0.3">
      <c r="A288" s="67" t="s">
        <v>376</v>
      </c>
      <c r="B288" s="51" t="s">
        <v>296</v>
      </c>
      <c r="C288" s="50">
        <v>95</v>
      </c>
      <c r="D288" s="52">
        <v>8.5</v>
      </c>
      <c r="E288" s="52">
        <v>17.09</v>
      </c>
      <c r="F288" s="52">
        <v>0.73</v>
      </c>
      <c r="G288" s="52">
        <v>206.51999999999998</v>
      </c>
      <c r="H288" s="52">
        <v>0.16</v>
      </c>
      <c r="I288" s="54">
        <v>0</v>
      </c>
      <c r="J288" s="54">
        <v>22.5</v>
      </c>
      <c r="K288" s="52">
        <v>0.27</v>
      </c>
      <c r="L288" s="52">
        <v>13.87</v>
      </c>
      <c r="M288" s="52">
        <v>110.34</v>
      </c>
      <c r="N288" s="52">
        <v>14.12</v>
      </c>
      <c r="O288" s="52">
        <v>0.95</v>
      </c>
    </row>
    <row r="289" spans="1:15" x14ac:dyDescent="0.3">
      <c r="A289" s="66" t="s">
        <v>377</v>
      </c>
      <c r="B289" s="51" t="s">
        <v>297</v>
      </c>
      <c r="C289" s="50">
        <v>150</v>
      </c>
      <c r="D289" s="53">
        <v>4.5</v>
      </c>
      <c r="E289" s="53">
        <v>3.9</v>
      </c>
      <c r="F289" s="52">
        <v>36.68</v>
      </c>
      <c r="G289" s="52">
        <v>200.22</v>
      </c>
      <c r="H289" s="52">
        <v>0.27</v>
      </c>
      <c r="I289" s="50">
        <v>45</v>
      </c>
      <c r="J289" s="52">
        <v>6.75</v>
      </c>
      <c r="K289" s="52">
        <v>1.55</v>
      </c>
      <c r="L289" s="52">
        <v>24.34</v>
      </c>
      <c r="M289" s="52">
        <v>130.94</v>
      </c>
      <c r="N289" s="52">
        <v>51.86</v>
      </c>
      <c r="O289" s="52">
        <v>2.04</v>
      </c>
    </row>
    <row r="290" spans="1:15" x14ac:dyDescent="0.3">
      <c r="A290" s="66" t="s">
        <v>355</v>
      </c>
      <c r="B290" s="51" t="s">
        <v>15</v>
      </c>
      <c r="C290" s="50">
        <v>200</v>
      </c>
      <c r="D290" s="52">
        <v>3.87</v>
      </c>
      <c r="E290" s="53">
        <v>3.1</v>
      </c>
      <c r="F290" s="52">
        <v>16.190000000000001</v>
      </c>
      <c r="G290" s="52">
        <v>109.45</v>
      </c>
      <c r="H290" s="52">
        <v>0.04</v>
      </c>
      <c r="I290" s="53">
        <v>1.3</v>
      </c>
      <c r="J290" s="52">
        <v>22.12</v>
      </c>
      <c r="K290" s="52">
        <v>0.11</v>
      </c>
      <c r="L290" s="52">
        <v>125.45</v>
      </c>
      <c r="M290" s="53">
        <v>116.2</v>
      </c>
      <c r="N290" s="50">
        <v>31</v>
      </c>
      <c r="O290" s="52">
        <v>1.01</v>
      </c>
    </row>
    <row r="291" spans="1:15" x14ac:dyDescent="0.3">
      <c r="A291" s="67"/>
      <c r="B291" s="51" t="s">
        <v>244</v>
      </c>
      <c r="C291" s="50">
        <v>40</v>
      </c>
      <c r="D291" s="52">
        <v>3.16</v>
      </c>
      <c r="E291" s="53">
        <v>0.4</v>
      </c>
      <c r="F291" s="52">
        <v>19.32</v>
      </c>
      <c r="G291" s="50">
        <v>94</v>
      </c>
      <c r="H291" s="52">
        <v>0.06</v>
      </c>
      <c r="I291" s="54"/>
      <c r="J291" s="54"/>
      <c r="K291" s="52">
        <v>0.52</v>
      </c>
      <c r="L291" s="53">
        <v>9.1999999999999993</v>
      </c>
      <c r="M291" s="53">
        <v>34.799999999999997</v>
      </c>
      <c r="N291" s="53">
        <v>13.2</v>
      </c>
      <c r="O291" s="53">
        <v>0.8</v>
      </c>
    </row>
    <row r="292" spans="1:15" x14ac:dyDescent="0.3">
      <c r="A292" s="66" t="s">
        <v>325</v>
      </c>
      <c r="B292" s="51" t="s">
        <v>90</v>
      </c>
      <c r="C292" s="50">
        <v>100</v>
      </c>
      <c r="D292" s="53">
        <v>0.4</v>
      </c>
      <c r="E292" s="53">
        <v>0.3</v>
      </c>
      <c r="F292" s="50">
        <v>10.3</v>
      </c>
      <c r="G292" s="50">
        <v>47</v>
      </c>
      <c r="H292" s="52">
        <v>0.02</v>
      </c>
      <c r="I292" s="50">
        <v>5</v>
      </c>
      <c r="J292" s="54">
        <v>2</v>
      </c>
      <c r="K292" s="53">
        <v>0.4</v>
      </c>
      <c r="L292" s="50">
        <v>19</v>
      </c>
      <c r="M292" s="50">
        <v>16</v>
      </c>
      <c r="N292" s="50">
        <v>12</v>
      </c>
      <c r="O292" s="53">
        <v>2.2999999999999998</v>
      </c>
    </row>
    <row r="293" spans="1:15" x14ac:dyDescent="0.3">
      <c r="A293" s="298" t="s">
        <v>82</v>
      </c>
      <c r="B293" s="298"/>
      <c r="C293" s="49">
        <v>585</v>
      </c>
      <c r="D293" s="52">
        <v>20.43</v>
      </c>
      <c r="E293" s="52">
        <v>24.79</v>
      </c>
      <c r="F293" s="52">
        <v>83.22</v>
      </c>
      <c r="G293" s="52">
        <v>657.19</v>
      </c>
      <c r="H293" s="52">
        <v>0.55000000000000004</v>
      </c>
      <c r="I293" s="53">
        <v>51.3</v>
      </c>
      <c r="J293" s="52">
        <v>53.37</v>
      </c>
      <c r="K293" s="52">
        <v>2.85</v>
      </c>
      <c r="L293" s="52">
        <v>191.86</v>
      </c>
      <c r="M293" s="52">
        <v>408.28</v>
      </c>
      <c r="N293" s="52">
        <v>122.18</v>
      </c>
      <c r="O293" s="53">
        <v>7.1</v>
      </c>
    </row>
    <row r="294" spans="1:15" x14ac:dyDescent="0.3">
      <c r="A294" s="297" t="s">
        <v>18</v>
      </c>
      <c r="B294" s="297"/>
      <c r="C294" s="297"/>
      <c r="D294" s="297"/>
      <c r="E294" s="297"/>
      <c r="F294" s="297"/>
      <c r="G294" s="297"/>
      <c r="H294" s="297"/>
      <c r="I294" s="297"/>
      <c r="J294" s="297"/>
      <c r="K294" s="297"/>
      <c r="L294" s="297"/>
      <c r="M294" s="297"/>
      <c r="N294" s="297"/>
      <c r="O294" s="297"/>
    </row>
    <row r="295" spans="1:15" x14ac:dyDescent="0.3">
      <c r="A295" s="66" t="s">
        <v>378</v>
      </c>
      <c r="B295" s="51" t="s">
        <v>298</v>
      </c>
      <c r="C295" s="50">
        <v>60</v>
      </c>
      <c r="D295" s="52">
        <v>1.26</v>
      </c>
      <c r="E295" s="52">
        <v>5.1100000000000003</v>
      </c>
      <c r="F295" s="52">
        <v>3.76</v>
      </c>
      <c r="G295" s="52">
        <v>66.19</v>
      </c>
      <c r="H295" s="52">
        <v>0.04</v>
      </c>
      <c r="I295" s="53">
        <v>16.100000000000001</v>
      </c>
      <c r="J295" s="53">
        <v>169.9</v>
      </c>
      <c r="K295" s="52">
        <v>2.31</v>
      </c>
      <c r="L295" s="52">
        <v>25.09</v>
      </c>
      <c r="M295" s="52">
        <v>28.03</v>
      </c>
      <c r="N295" s="53">
        <v>12.4</v>
      </c>
      <c r="O295" s="52">
        <v>0.42</v>
      </c>
    </row>
    <row r="296" spans="1:15" ht="33" x14ac:dyDescent="0.3">
      <c r="A296" s="69" t="s">
        <v>361</v>
      </c>
      <c r="B296" s="51" t="s">
        <v>299</v>
      </c>
      <c r="C296" s="50">
        <v>200</v>
      </c>
      <c r="D296" s="52">
        <v>4.41</v>
      </c>
      <c r="E296" s="53">
        <v>7.9700000000000006</v>
      </c>
      <c r="F296" s="52">
        <v>17.399999999999999</v>
      </c>
      <c r="G296" s="52">
        <v>155.47</v>
      </c>
      <c r="H296" s="52">
        <v>0.25</v>
      </c>
      <c r="I296" s="53">
        <v>9.7999999999999989</v>
      </c>
      <c r="J296" s="53">
        <v>181.2</v>
      </c>
      <c r="K296" s="52">
        <v>2.3899999999999997</v>
      </c>
      <c r="L296" s="52">
        <v>38.4</v>
      </c>
      <c r="M296" s="52">
        <v>141.02000000000001</v>
      </c>
      <c r="N296" s="52">
        <v>34.33</v>
      </c>
      <c r="O296" s="52">
        <v>1.9</v>
      </c>
    </row>
    <row r="297" spans="1:15" x14ac:dyDescent="0.3">
      <c r="A297" s="67" t="s">
        <v>379</v>
      </c>
      <c r="B297" s="51" t="s">
        <v>229</v>
      </c>
      <c r="C297" s="50">
        <v>240</v>
      </c>
      <c r="D297" s="52">
        <v>22.18</v>
      </c>
      <c r="E297" s="53">
        <v>19.399999999999999</v>
      </c>
      <c r="F297" s="52">
        <v>20.53</v>
      </c>
      <c r="G297" s="52">
        <v>347.62</v>
      </c>
      <c r="H297" s="52">
        <v>1.06</v>
      </c>
      <c r="I297" s="52">
        <v>51.03</v>
      </c>
      <c r="J297" s="52">
        <v>323.29000000000002</v>
      </c>
      <c r="K297" s="52">
        <v>1.96</v>
      </c>
      <c r="L297" s="52">
        <v>42.21</v>
      </c>
      <c r="M297" s="52">
        <v>246.28</v>
      </c>
      <c r="N297" s="52">
        <v>53.47</v>
      </c>
      <c r="O297" s="52">
        <v>2.92</v>
      </c>
    </row>
    <row r="298" spans="1:15" x14ac:dyDescent="0.3">
      <c r="A298" s="66" t="s">
        <v>344</v>
      </c>
      <c r="B298" s="51" t="s">
        <v>224</v>
      </c>
      <c r="C298" s="50">
        <v>200</v>
      </c>
      <c r="D298" s="52">
        <v>0.14000000000000001</v>
      </c>
      <c r="E298" s="53">
        <v>0.1</v>
      </c>
      <c r="F298" s="52">
        <v>12.62</v>
      </c>
      <c r="G298" s="52">
        <v>53.09</v>
      </c>
      <c r="H298" s="54"/>
      <c r="I298" s="50">
        <v>3</v>
      </c>
      <c r="J298" s="53">
        <v>1.6</v>
      </c>
      <c r="K298" s="53">
        <v>0.2</v>
      </c>
      <c r="L298" s="52">
        <v>5.33</v>
      </c>
      <c r="M298" s="53">
        <v>3.2</v>
      </c>
      <c r="N298" s="53">
        <v>1.4</v>
      </c>
      <c r="O298" s="52">
        <v>0.11</v>
      </c>
    </row>
    <row r="299" spans="1:15" x14ac:dyDescent="0.3">
      <c r="A299" s="67"/>
      <c r="B299" s="51" t="s">
        <v>244</v>
      </c>
      <c r="C299" s="50">
        <v>20</v>
      </c>
      <c r="D299" s="52">
        <v>1.58</v>
      </c>
      <c r="E299" s="53">
        <v>0.2</v>
      </c>
      <c r="F299" s="52">
        <v>9.66</v>
      </c>
      <c r="G299" s="50">
        <v>47</v>
      </c>
      <c r="H299" s="52">
        <v>0.03</v>
      </c>
      <c r="I299" s="54"/>
      <c r="J299" s="54"/>
      <c r="K299" s="52">
        <v>0.26</v>
      </c>
      <c r="L299" s="53">
        <v>4.5999999999999996</v>
      </c>
      <c r="M299" s="53">
        <v>17.399999999999999</v>
      </c>
      <c r="N299" s="53">
        <v>6.6</v>
      </c>
      <c r="O299" s="53">
        <v>0.4</v>
      </c>
    </row>
    <row r="300" spans="1:15" x14ac:dyDescent="0.3">
      <c r="A300" s="67"/>
      <c r="B300" s="51" t="s">
        <v>250</v>
      </c>
      <c r="C300" s="50">
        <v>50</v>
      </c>
      <c r="D300" s="53">
        <v>3.3</v>
      </c>
      <c r="E300" s="53">
        <v>0.6</v>
      </c>
      <c r="F300" s="52">
        <v>19.82</v>
      </c>
      <c r="G300" s="50">
        <v>99</v>
      </c>
      <c r="H300" s="52">
        <v>0.09</v>
      </c>
      <c r="I300" s="54"/>
      <c r="J300" s="54"/>
      <c r="K300" s="53">
        <v>0.7</v>
      </c>
      <c r="L300" s="53">
        <v>14.5</v>
      </c>
      <c r="M300" s="50">
        <v>75</v>
      </c>
      <c r="N300" s="53">
        <v>23.5</v>
      </c>
      <c r="O300" s="52">
        <v>1.95</v>
      </c>
    </row>
    <row r="301" spans="1:15" x14ac:dyDescent="0.3">
      <c r="A301" s="66" t="s">
        <v>325</v>
      </c>
      <c r="B301" s="51" t="s">
        <v>81</v>
      </c>
      <c r="C301" s="50">
        <v>100</v>
      </c>
      <c r="D301" s="53">
        <v>0.4</v>
      </c>
      <c r="E301" s="53">
        <v>0.4</v>
      </c>
      <c r="F301" s="53">
        <v>9.8000000000000007</v>
      </c>
      <c r="G301" s="50">
        <v>47</v>
      </c>
      <c r="H301" s="52">
        <v>0.03</v>
      </c>
      <c r="I301" s="50">
        <v>10</v>
      </c>
      <c r="J301" s="50">
        <v>5</v>
      </c>
      <c r="K301" s="53">
        <v>0.2</v>
      </c>
      <c r="L301" s="50">
        <v>16</v>
      </c>
      <c r="M301" s="50">
        <v>11</v>
      </c>
      <c r="N301" s="50">
        <v>9</v>
      </c>
      <c r="O301" s="53">
        <v>2.2000000000000002</v>
      </c>
    </row>
    <row r="302" spans="1:15" x14ac:dyDescent="0.3">
      <c r="A302" s="298" t="s">
        <v>86</v>
      </c>
      <c r="B302" s="298"/>
      <c r="C302" s="49">
        <v>880</v>
      </c>
      <c r="D302" s="52">
        <v>33.270000000000003</v>
      </c>
      <c r="E302" s="52">
        <v>33.78</v>
      </c>
      <c r="F302" s="52">
        <v>93.59</v>
      </c>
      <c r="G302" s="52">
        <v>815.37</v>
      </c>
      <c r="H302" s="53">
        <v>1.5</v>
      </c>
      <c r="I302" s="52">
        <v>89.93</v>
      </c>
      <c r="J302" s="52">
        <v>680.99</v>
      </c>
      <c r="K302" s="52">
        <v>8.02</v>
      </c>
      <c r="L302" s="52">
        <v>146.13</v>
      </c>
      <c r="M302" s="52">
        <v>521.92999999999995</v>
      </c>
      <c r="N302" s="53">
        <v>140.69999999999999</v>
      </c>
      <c r="O302" s="53">
        <v>9.9</v>
      </c>
    </row>
    <row r="303" spans="1:15" x14ac:dyDescent="0.3">
      <c r="A303" s="297" t="s">
        <v>24</v>
      </c>
      <c r="B303" s="297"/>
      <c r="C303" s="297"/>
      <c r="D303" s="297"/>
      <c r="E303" s="297"/>
      <c r="F303" s="297"/>
      <c r="G303" s="297"/>
      <c r="H303" s="297"/>
      <c r="I303" s="297"/>
      <c r="J303" s="297"/>
      <c r="K303" s="297"/>
      <c r="L303" s="297"/>
      <c r="M303" s="297"/>
      <c r="N303" s="297"/>
      <c r="O303" s="297"/>
    </row>
    <row r="304" spans="1:15" s="9" customFormat="1" x14ac:dyDescent="0.3">
      <c r="A304" s="67" t="s">
        <v>380</v>
      </c>
      <c r="B304" s="51" t="s">
        <v>109</v>
      </c>
      <c r="C304" s="50">
        <v>55</v>
      </c>
      <c r="D304" s="52">
        <v>8.77</v>
      </c>
      <c r="E304" s="52">
        <v>10.53</v>
      </c>
      <c r="F304" s="52">
        <v>11.52</v>
      </c>
      <c r="G304" s="52">
        <v>175.93</v>
      </c>
      <c r="H304" s="52">
        <v>0.08</v>
      </c>
      <c r="I304" s="54"/>
      <c r="J304" s="52">
        <v>85.65</v>
      </c>
      <c r="K304" s="52">
        <v>1.54</v>
      </c>
      <c r="L304" s="52">
        <v>118.05</v>
      </c>
      <c r="M304" s="53">
        <v>82.5</v>
      </c>
      <c r="N304" s="52">
        <v>14.45</v>
      </c>
      <c r="O304" s="53">
        <v>2.4</v>
      </c>
    </row>
    <row r="305" spans="1:15" s="9" customFormat="1" x14ac:dyDescent="0.3">
      <c r="A305" s="67" t="s">
        <v>340</v>
      </c>
      <c r="B305" s="51" t="s">
        <v>95</v>
      </c>
      <c r="C305" s="50">
        <v>200</v>
      </c>
      <c r="D305" s="53">
        <v>0.3</v>
      </c>
      <c r="E305" s="52">
        <v>0.06</v>
      </c>
      <c r="F305" s="53">
        <v>12.5</v>
      </c>
      <c r="G305" s="52">
        <v>53.93</v>
      </c>
      <c r="H305" s="54"/>
      <c r="I305" s="53">
        <v>30.1</v>
      </c>
      <c r="J305" s="52">
        <v>25.01</v>
      </c>
      <c r="K305" s="52">
        <v>0.11</v>
      </c>
      <c r="L305" s="52">
        <v>7.08</v>
      </c>
      <c r="M305" s="52">
        <v>8.75</v>
      </c>
      <c r="N305" s="52">
        <v>4.91</v>
      </c>
      <c r="O305" s="52">
        <v>0.94</v>
      </c>
    </row>
    <row r="306" spans="1:15" s="9" customFormat="1" x14ac:dyDescent="0.3">
      <c r="A306" s="66" t="s">
        <v>325</v>
      </c>
      <c r="B306" s="51" t="s">
        <v>90</v>
      </c>
      <c r="C306" s="50">
        <v>100</v>
      </c>
      <c r="D306" s="53">
        <v>0.4</v>
      </c>
      <c r="E306" s="53">
        <v>0.3</v>
      </c>
      <c r="F306" s="53">
        <v>10.3</v>
      </c>
      <c r="G306" s="50">
        <v>47</v>
      </c>
      <c r="H306" s="52">
        <v>0.02</v>
      </c>
      <c r="I306" s="50">
        <v>5</v>
      </c>
      <c r="J306" s="50">
        <v>2</v>
      </c>
      <c r="K306" s="53">
        <v>0.4</v>
      </c>
      <c r="L306" s="50">
        <v>19</v>
      </c>
      <c r="M306" s="50">
        <v>16</v>
      </c>
      <c r="N306" s="50">
        <v>12</v>
      </c>
      <c r="O306" s="53">
        <v>2.2999999999999998</v>
      </c>
    </row>
    <row r="307" spans="1:15" s="9" customFormat="1" x14ac:dyDescent="0.3">
      <c r="A307" s="298" t="s">
        <v>130</v>
      </c>
      <c r="B307" s="298"/>
      <c r="C307" s="49">
        <v>355</v>
      </c>
      <c r="D307" s="52">
        <v>9.4700000000000006</v>
      </c>
      <c r="E307" s="52">
        <v>10.89</v>
      </c>
      <c r="F307" s="52">
        <v>34.32</v>
      </c>
      <c r="G307" s="52">
        <v>276.86</v>
      </c>
      <c r="H307" s="53">
        <v>0.1</v>
      </c>
      <c r="I307" s="53">
        <v>35.1</v>
      </c>
      <c r="J307" s="52">
        <v>112.66</v>
      </c>
      <c r="K307" s="52">
        <v>2.0499999999999998</v>
      </c>
      <c r="L307" s="52">
        <v>144.13</v>
      </c>
      <c r="M307" s="52">
        <v>107.25</v>
      </c>
      <c r="N307" s="52">
        <v>31.36</v>
      </c>
      <c r="O307" s="52">
        <v>5.64</v>
      </c>
    </row>
    <row r="308" spans="1:15" x14ac:dyDescent="0.3">
      <c r="A308" s="298" t="s">
        <v>88</v>
      </c>
      <c r="B308" s="298"/>
      <c r="C308" s="55">
        <v>1820</v>
      </c>
      <c r="D308" s="52">
        <v>63.17</v>
      </c>
      <c r="E308" s="52">
        <v>69.459999999999994</v>
      </c>
      <c r="F308" s="52">
        <v>211.13</v>
      </c>
      <c r="G308" s="52">
        <v>1749.42</v>
      </c>
      <c r="H308" s="52">
        <v>2.15</v>
      </c>
      <c r="I308" s="52">
        <v>176.33</v>
      </c>
      <c r="J308" s="52">
        <v>847.02</v>
      </c>
      <c r="K308" s="52">
        <v>12.92</v>
      </c>
      <c r="L308" s="52">
        <v>482.12</v>
      </c>
      <c r="M308" s="52">
        <v>1037.46</v>
      </c>
      <c r="N308" s="52">
        <v>294.24</v>
      </c>
      <c r="O308" s="52">
        <v>22.64</v>
      </c>
    </row>
    <row r="309" spans="1:15" s="9" customFormat="1" x14ac:dyDescent="0.3">
      <c r="A309" s="63" t="s">
        <v>120</v>
      </c>
      <c r="B309" s="10" t="s">
        <v>121</v>
      </c>
      <c r="C309" s="11"/>
      <c r="D309" s="11"/>
      <c r="E309" s="11"/>
      <c r="F309" s="11"/>
      <c r="G309" s="11"/>
      <c r="H309" s="293"/>
      <c r="I309" s="293"/>
      <c r="J309" s="300"/>
      <c r="K309" s="300"/>
      <c r="L309" s="300"/>
      <c r="M309" s="300"/>
      <c r="N309" s="300"/>
      <c r="O309" s="300"/>
    </row>
    <row r="310" spans="1:15" s="9" customFormat="1" x14ac:dyDescent="0.3">
      <c r="A310" s="63" t="s">
        <v>122</v>
      </c>
      <c r="B310" s="10" t="s">
        <v>741</v>
      </c>
      <c r="C310" s="11"/>
      <c r="D310" s="11"/>
      <c r="E310" s="11"/>
      <c r="F310" s="11"/>
      <c r="G310" s="11"/>
      <c r="H310" s="293"/>
      <c r="I310" s="293"/>
      <c r="J310" s="301"/>
      <c r="K310" s="301"/>
      <c r="L310" s="301"/>
      <c r="M310" s="301"/>
      <c r="N310" s="301"/>
      <c r="O310" s="301"/>
    </row>
    <row r="311" spans="1:15" s="9" customFormat="1" x14ac:dyDescent="0.3">
      <c r="A311" s="64" t="s">
        <v>57</v>
      </c>
      <c r="B311" s="12" t="s">
        <v>58</v>
      </c>
      <c r="C311" s="13"/>
      <c r="D311" s="13"/>
      <c r="E311" s="13"/>
      <c r="F311" s="11"/>
      <c r="G311" s="11"/>
      <c r="H311" s="84"/>
      <c r="I311" s="84"/>
      <c r="J311" s="83"/>
      <c r="K311" s="83"/>
      <c r="L311" s="83"/>
      <c r="M311" s="83"/>
      <c r="N311" s="83"/>
      <c r="O311" s="83"/>
    </row>
    <row r="312" spans="1:15" s="9" customFormat="1" x14ac:dyDescent="0.3">
      <c r="A312" s="65" t="s">
        <v>59</v>
      </c>
      <c r="B312" s="14">
        <v>3</v>
      </c>
      <c r="C312" s="15"/>
      <c r="D312" s="11"/>
      <c r="E312" s="11"/>
      <c r="F312" s="11"/>
      <c r="G312" s="11"/>
      <c r="H312" s="84"/>
      <c r="I312" s="84"/>
      <c r="J312" s="83"/>
      <c r="K312" s="83"/>
      <c r="L312" s="83"/>
      <c r="M312" s="83"/>
      <c r="N312" s="83"/>
      <c r="O312" s="83"/>
    </row>
    <row r="313" spans="1:15" s="9" customFormat="1" x14ac:dyDescent="0.3">
      <c r="A313" s="295" t="s">
        <v>60</v>
      </c>
      <c r="B313" s="295" t="s">
        <v>61</v>
      </c>
      <c r="C313" s="295" t="s">
        <v>62</v>
      </c>
      <c r="D313" s="294" t="s">
        <v>63</v>
      </c>
      <c r="E313" s="294"/>
      <c r="F313" s="294"/>
      <c r="G313" s="295" t="s">
        <v>64</v>
      </c>
      <c r="H313" s="294" t="s">
        <v>65</v>
      </c>
      <c r="I313" s="294"/>
      <c r="J313" s="294"/>
      <c r="K313" s="294"/>
      <c r="L313" s="294" t="s">
        <v>66</v>
      </c>
      <c r="M313" s="294"/>
      <c r="N313" s="294"/>
      <c r="O313" s="294"/>
    </row>
    <row r="314" spans="1:15" x14ac:dyDescent="0.3">
      <c r="A314" s="296"/>
      <c r="B314" s="299"/>
      <c r="C314" s="296"/>
      <c r="D314" s="85" t="s">
        <v>67</v>
      </c>
      <c r="E314" s="85" t="s">
        <v>68</v>
      </c>
      <c r="F314" s="85" t="s">
        <v>69</v>
      </c>
      <c r="G314" s="296"/>
      <c r="H314" s="85" t="s">
        <v>70</v>
      </c>
      <c r="I314" s="85" t="s">
        <v>71</v>
      </c>
      <c r="J314" s="85" t="s">
        <v>72</v>
      </c>
      <c r="K314" s="85" t="s">
        <v>73</v>
      </c>
      <c r="L314" s="85" t="s">
        <v>74</v>
      </c>
      <c r="M314" s="85" t="s">
        <v>75</v>
      </c>
      <c r="N314" s="85" t="s">
        <v>76</v>
      </c>
      <c r="O314" s="85" t="s">
        <v>77</v>
      </c>
    </row>
    <row r="315" spans="1:15" x14ac:dyDescent="0.3">
      <c r="A315" s="66">
        <v>1</v>
      </c>
      <c r="B315" s="49">
        <v>2</v>
      </c>
      <c r="C315" s="49">
        <v>3</v>
      </c>
      <c r="D315" s="49">
        <v>4</v>
      </c>
      <c r="E315" s="49">
        <v>5</v>
      </c>
      <c r="F315" s="49">
        <v>6</v>
      </c>
      <c r="G315" s="49">
        <v>7</v>
      </c>
      <c r="H315" s="49">
        <v>8</v>
      </c>
      <c r="I315" s="49">
        <v>9</v>
      </c>
      <c r="J315" s="49">
        <v>10</v>
      </c>
      <c r="K315" s="49">
        <v>11</v>
      </c>
      <c r="L315" s="49">
        <v>12</v>
      </c>
      <c r="M315" s="49">
        <v>13</v>
      </c>
      <c r="N315" s="49">
        <v>14</v>
      </c>
      <c r="O315" s="49">
        <v>15</v>
      </c>
    </row>
    <row r="316" spans="1:15" x14ac:dyDescent="0.3">
      <c r="A316" s="297" t="s">
        <v>78</v>
      </c>
      <c r="B316" s="297"/>
      <c r="C316" s="297"/>
      <c r="D316" s="297"/>
      <c r="E316" s="297"/>
      <c r="F316" s="297"/>
      <c r="G316" s="297"/>
      <c r="H316" s="297"/>
      <c r="I316" s="297"/>
      <c r="J316" s="297"/>
      <c r="K316" s="297"/>
      <c r="L316" s="297"/>
      <c r="M316" s="297"/>
      <c r="N316" s="297"/>
      <c r="O316" s="297"/>
    </row>
    <row r="317" spans="1:15" x14ac:dyDescent="0.3">
      <c r="A317" s="66" t="s">
        <v>320</v>
      </c>
      <c r="B317" s="51" t="s">
        <v>79</v>
      </c>
      <c r="C317" s="50">
        <v>10</v>
      </c>
      <c r="D317" s="52">
        <v>0.08</v>
      </c>
      <c r="E317" s="52">
        <v>7.25</v>
      </c>
      <c r="F317" s="52">
        <v>0.13</v>
      </c>
      <c r="G317" s="53">
        <v>66.099999999999994</v>
      </c>
      <c r="H317" s="54"/>
      <c r="I317" s="54"/>
      <c r="J317" s="50">
        <v>45</v>
      </c>
      <c r="K317" s="53">
        <v>0.1</v>
      </c>
      <c r="L317" s="53">
        <v>2.4</v>
      </c>
      <c r="M317" s="50">
        <v>3</v>
      </c>
      <c r="N317" s="52">
        <v>0.05</v>
      </c>
      <c r="O317" s="52">
        <v>0.02</v>
      </c>
    </row>
    <row r="318" spans="1:15" x14ac:dyDescent="0.3">
      <c r="A318" s="66" t="s">
        <v>321</v>
      </c>
      <c r="B318" s="51" t="s">
        <v>80</v>
      </c>
      <c r="C318" s="50">
        <v>15</v>
      </c>
      <c r="D318" s="52">
        <v>3.48</v>
      </c>
      <c r="E318" s="52">
        <v>4.43</v>
      </c>
      <c r="F318" s="54"/>
      <c r="G318" s="53">
        <v>54.6</v>
      </c>
      <c r="H318" s="52">
        <v>0.01</v>
      </c>
      <c r="I318" s="52">
        <v>0.11</v>
      </c>
      <c r="J318" s="53">
        <v>43.2</v>
      </c>
      <c r="K318" s="52">
        <v>0.08</v>
      </c>
      <c r="L318" s="50">
        <v>132</v>
      </c>
      <c r="M318" s="50">
        <v>75</v>
      </c>
      <c r="N318" s="52">
        <v>5.25</v>
      </c>
      <c r="O318" s="52">
        <v>0.15</v>
      </c>
    </row>
    <row r="319" spans="1:15" x14ac:dyDescent="0.3">
      <c r="A319" s="66" t="s">
        <v>322</v>
      </c>
      <c r="B319" s="51" t="s">
        <v>168</v>
      </c>
      <c r="C319" s="50">
        <v>40</v>
      </c>
      <c r="D319" s="52">
        <v>5.08</v>
      </c>
      <c r="E319" s="53">
        <v>4.5999999999999996</v>
      </c>
      <c r="F319" s="52">
        <v>0.28000000000000003</v>
      </c>
      <c r="G319" s="53">
        <v>62.8</v>
      </c>
      <c r="H319" s="52">
        <v>0.03</v>
      </c>
      <c r="I319" s="54"/>
      <c r="J319" s="50">
        <v>104</v>
      </c>
      <c r="K319" s="52">
        <v>0.24</v>
      </c>
      <c r="L319" s="50">
        <v>22</v>
      </c>
      <c r="M319" s="53">
        <v>76.8</v>
      </c>
      <c r="N319" s="53">
        <v>4.8</v>
      </c>
      <c r="O319" s="50">
        <v>1</v>
      </c>
    </row>
    <row r="320" spans="1:15" ht="33" x14ac:dyDescent="0.3">
      <c r="A320" s="66" t="s">
        <v>381</v>
      </c>
      <c r="B320" s="51" t="s">
        <v>197</v>
      </c>
      <c r="C320" s="50">
        <v>220</v>
      </c>
      <c r="D320" s="53">
        <v>5.9</v>
      </c>
      <c r="E320" s="52">
        <v>4.53</v>
      </c>
      <c r="F320" s="52">
        <v>46.59</v>
      </c>
      <c r="G320" s="52">
        <v>251.44</v>
      </c>
      <c r="H320" s="52">
        <v>0.16</v>
      </c>
      <c r="I320" s="52">
        <v>1.63</v>
      </c>
      <c r="J320" s="53">
        <v>25.5</v>
      </c>
      <c r="K320" s="52">
        <v>1.01</v>
      </c>
      <c r="L320" s="52">
        <v>37.869999999999997</v>
      </c>
      <c r="M320" s="52">
        <v>150.47999999999999</v>
      </c>
      <c r="N320" s="52">
        <v>32.24</v>
      </c>
      <c r="O320" s="52">
        <v>2.46</v>
      </c>
    </row>
    <row r="321" spans="1:15" x14ac:dyDescent="0.3">
      <c r="A321" s="66" t="s">
        <v>324</v>
      </c>
      <c r="B321" s="51" t="s">
        <v>14</v>
      </c>
      <c r="C321" s="50">
        <v>200</v>
      </c>
      <c r="D321" s="52">
        <v>0.26</v>
      </c>
      <c r="E321" s="52">
        <v>0.03</v>
      </c>
      <c r="F321" s="52">
        <v>11.26</v>
      </c>
      <c r="G321" s="52">
        <v>47.79</v>
      </c>
      <c r="H321" s="54"/>
      <c r="I321" s="53">
        <v>2.9</v>
      </c>
      <c r="J321" s="53">
        <v>0.5</v>
      </c>
      <c r="K321" s="52">
        <v>0.01</v>
      </c>
      <c r="L321" s="52">
        <v>8.08</v>
      </c>
      <c r="M321" s="52">
        <v>9.7799999999999994</v>
      </c>
      <c r="N321" s="52">
        <v>5.24</v>
      </c>
      <c r="O321" s="53">
        <v>0.9</v>
      </c>
    </row>
    <row r="322" spans="1:15" x14ac:dyDescent="0.3">
      <c r="A322" s="67"/>
      <c r="B322" s="51" t="s">
        <v>244</v>
      </c>
      <c r="C322" s="50">
        <v>40</v>
      </c>
      <c r="D322" s="52">
        <v>3.16</v>
      </c>
      <c r="E322" s="53">
        <v>0.4</v>
      </c>
      <c r="F322" s="52">
        <v>19.32</v>
      </c>
      <c r="G322" s="50">
        <v>94</v>
      </c>
      <c r="H322" s="52">
        <v>0.06</v>
      </c>
      <c r="I322" s="54"/>
      <c r="J322" s="54"/>
      <c r="K322" s="52">
        <v>0.52</v>
      </c>
      <c r="L322" s="53">
        <v>9.1999999999999993</v>
      </c>
      <c r="M322" s="53">
        <v>34.799999999999997</v>
      </c>
      <c r="N322" s="53">
        <v>13.2</v>
      </c>
      <c r="O322" s="53">
        <v>0.8</v>
      </c>
    </row>
    <row r="323" spans="1:15" x14ac:dyDescent="0.3">
      <c r="A323" s="66" t="s">
        <v>325</v>
      </c>
      <c r="B323" s="51" t="s">
        <v>81</v>
      </c>
      <c r="C323" s="50">
        <v>100</v>
      </c>
      <c r="D323" s="53">
        <v>0.4</v>
      </c>
      <c r="E323" s="53">
        <v>0.4</v>
      </c>
      <c r="F323" s="53">
        <v>9.8000000000000007</v>
      </c>
      <c r="G323" s="50">
        <v>47</v>
      </c>
      <c r="H323" s="52">
        <v>0.03</v>
      </c>
      <c r="I323" s="50">
        <v>10</v>
      </c>
      <c r="J323" s="50">
        <v>5</v>
      </c>
      <c r="K323" s="53">
        <v>0.2</v>
      </c>
      <c r="L323" s="50">
        <v>16</v>
      </c>
      <c r="M323" s="50">
        <v>11</v>
      </c>
      <c r="N323" s="50">
        <v>9</v>
      </c>
      <c r="O323" s="53">
        <v>2.2000000000000002</v>
      </c>
    </row>
    <row r="324" spans="1:15" x14ac:dyDescent="0.3">
      <c r="A324" s="298" t="s">
        <v>82</v>
      </c>
      <c r="B324" s="298"/>
      <c r="C324" s="49">
        <v>625</v>
      </c>
      <c r="D324" s="52">
        <v>18.36</v>
      </c>
      <c r="E324" s="52">
        <v>21.64</v>
      </c>
      <c r="F324" s="52">
        <v>87.38</v>
      </c>
      <c r="G324" s="52">
        <v>623.73</v>
      </c>
      <c r="H324" s="52">
        <v>0.28999999999999998</v>
      </c>
      <c r="I324" s="52">
        <v>14.64</v>
      </c>
      <c r="J324" s="53">
        <v>223.2</v>
      </c>
      <c r="K324" s="52">
        <v>2.16</v>
      </c>
      <c r="L324" s="52">
        <v>227.55</v>
      </c>
      <c r="M324" s="52">
        <v>360.86</v>
      </c>
      <c r="N324" s="52">
        <v>69.78</v>
      </c>
      <c r="O324" s="52">
        <v>7.53</v>
      </c>
    </row>
    <row r="325" spans="1:15" x14ac:dyDescent="0.3">
      <c r="A325" s="297" t="s">
        <v>18</v>
      </c>
      <c r="B325" s="297"/>
      <c r="C325" s="297"/>
      <c r="D325" s="297"/>
      <c r="E325" s="297"/>
      <c r="F325" s="297"/>
      <c r="G325" s="297"/>
      <c r="H325" s="297"/>
      <c r="I325" s="297"/>
      <c r="J325" s="297"/>
      <c r="K325" s="297"/>
      <c r="L325" s="297"/>
      <c r="M325" s="297"/>
      <c r="N325" s="297"/>
      <c r="O325" s="297"/>
    </row>
    <row r="326" spans="1:15" x14ac:dyDescent="0.3">
      <c r="A326" s="66" t="s">
        <v>382</v>
      </c>
      <c r="B326" s="51" t="s">
        <v>300</v>
      </c>
      <c r="C326" s="50">
        <v>60</v>
      </c>
      <c r="D326" s="52">
        <v>3.45</v>
      </c>
      <c r="E326" s="52">
        <v>6.73</v>
      </c>
      <c r="F326" s="52">
        <v>6.85</v>
      </c>
      <c r="G326" s="53">
        <v>101.9</v>
      </c>
      <c r="H326" s="52">
        <v>0.05</v>
      </c>
      <c r="I326" s="53">
        <v>8.4</v>
      </c>
      <c r="J326" s="52">
        <v>5.76</v>
      </c>
      <c r="K326" s="52">
        <v>2.06</v>
      </c>
      <c r="L326" s="50">
        <v>15</v>
      </c>
      <c r="M326" s="52">
        <v>58.94</v>
      </c>
      <c r="N326" s="52">
        <v>20.309999999999999</v>
      </c>
      <c r="O326" s="52">
        <v>0.59</v>
      </c>
    </row>
    <row r="327" spans="1:15" ht="33" x14ac:dyDescent="0.3">
      <c r="A327" s="66" t="s">
        <v>342</v>
      </c>
      <c r="B327" s="51" t="s">
        <v>264</v>
      </c>
      <c r="C327" s="50">
        <v>225</v>
      </c>
      <c r="D327" s="52">
        <v>3.5700000000000003</v>
      </c>
      <c r="E327" s="52">
        <v>10.190000000000001</v>
      </c>
      <c r="F327" s="52">
        <v>10.31</v>
      </c>
      <c r="G327" s="52">
        <v>147.93</v>
      </c>
      <c r="H327" s="52">
        <v>0.25</v>
      </c>
      <c r="I327" s="52">
        <v>16.630000000000003</v>
      </c>
      <c r="J327" s="52">
        <v>180.39000000000001</v>
      </c>
      <c r="K327" s="52">
        <v>2</v>
      </c>
      <c r="L327" s="52">
        <v>39.520000000000003</v>
      </c>
      <c r="M327" s="52">
        <v>80.81</v>
      </c>
      <c r="N327" s="52">
        <v>24.09</v>
      </c>
      <c r="O327" s="52">
        <v>1.2</v>
      </c>
    </row>
    <row r="328" spans="1:15" x14ac:dyDescent="0.3">
      <c r="A328" s="66" t="s">
        <v>383</v>
      </c>
      <c r="B328" s="51" t="s">
        <v>301</v>
      </c>
      <c r="C328" s="50">
        <v>90</v>
      </c>
      <c r="D328" s="52">
        <v>13.39</v>
      </c>
      <c r="E328" s="52">
        <v>11.32</v>
      </c>
      <c r="F328" s="52">
        <v>3.41</v>
      </c>
      <c r="G328" s="52">
        <v>169.24</v>
      </c>
      <c r="H328" s="52">
        <v>0.46</v>
      </c>
      <c r="I328" s="52">
        <v>4.17</v>
      </c>
      <c r="J328" s="54"/>
      <c r="K328" s="52">
        <v>2.31</v>
      </c>
      <c r="L328" s="52">
        <v>11.43</v>
      </c>
      <c r="M328" s="52">
        <v>138.16999999999999</v>
      </c>
      <c r="N328" s="52">
        <v>19.309999999999999</v>
      </c>
      <c r="O328" s="52">
        <v>2.04</v>
      </c>
    </row>
    <row r="329" spans="1:15" x14ac:dyDescent="0.3">
      <c r="A329" s="66" t="s">
        <v>328</v>
      </c>
      <c r="B329" s="51" t="s">
        <v>83</v>
      </c>
      <c r="C329" s="50">
        <v>150</v>
      </c>
      <c r="D329" s="52">
        <v>6.96</v>
      </c>
      <c r="E329" s="52">
        <v>4.72</v>
      </c>
      <c r="F329" s="52">
        <v>31.46</v>
      </c>
      <c r="G329" s="52">
        <v>195.84</v>
      </c>
      <c r="H329" s="52">
        <v>0.24</v>
      </c>
      <c r="I329" s="54"/>
      <c r="J329" s="53">
        <v>19.100000000000001</v>
      </c>
      <c r="K329" s="52">
        <v>0.48</v>
      </c>
      <c r="L329" s="53">
        <v>12.7</v>
      </c>
      <c r="M329" s="52">
        <v>165.25</v>
      </c>
      <c r="N329" s="52">
        <v>110.06</v>
      </c>
      <c r="O329" s="53">
        <v>3.7</v>
      </c>
    </row>
    <row r="330" spans="1:15" x14ac:dyDescent="0.3">
      <c r="A330" s="66" t="s">
        <v>329</v>
      </c>
      <c r="B330" s="51" t="s">
        <v>84</v>
      </c>
      <c r="C330" s="50">
        <v>200</v>
      </c>
      <c r="D330" s="52">
        <v>0.37</v>
      </c>
      <c r="E330" s="52">
        <v>0.02</v>
      </c>
      <c r="F330" s="52">
        <v>21.01</v>
      </c>
      <c r="G330" s="53">
        <v>86.9</v>
      </c>
      <c r="H330" s="54"/>
      <c r="I330" s="52">
        <v>0.34</v>
      </c>
      <c r="J330" s="52">
        <v>0.51</v>
      </c>
      <c r="K330" s="52">
        <v>0.17</v>
      </c>
      <c r="L330" s="53">
        <v>19.2</v>
      </c>
      <c r="M330" s="52">
        <v>13.09</v>
      </c>
      <c r="N330" s="53">
        <v>5.0999999999999996</v>
      </c>
      <c r="O330" s="52">
        <v>1.05</v>
      </c>
    </row>
    <row r="331" spans="1:15" x14ac:dyDescent="0.3">
      <c r="A331" s="67"/>
      <c r="B331" s="51" t="s">
        <v>244</v>
      </c>
      <c r="C331" s="50">
        <v>20</v>
      </c>
      <c r="D331" s="52">
        <v>1.58</v>
      </c>
      <c r="E331" s="53">
        <v>0.2</v>
      </c>
      <c r="F331" s="52">
        <v>9.66</v>
      </c>
      <c r="G331" s="50">
        <v>47</v>
      </c>
      <c r="H331" s="52">
        <v>0.03</v>
      </c>
      <c r="I331" s="54"/>
      <c r="J331" s="54"/>
      <c r="K331" s="52">
        <v>0.26</v>
      </c>
      <c r="L331" s="53">
        <v>4.5999999999999996</v>
      </c>
      <c r="M331" s="53">
        <v>17.399999999999999</v>
      </c>
      <c r="N331" s="53">
        <v>6.6</v>
      </c>
      <c r="O331" s="53">
        <v>0.4</v>
      </c>
    </row>
    <row r="332" spans="1:15" x14ac:dyDescent="0.3">
      <c r="A332" s="67"/>
      <c r="B332" s="51" t="s">
        <v>250</v>
      </c>
      <c r="C332" s="50">
        <v>50</v>
      </c>
      <c r="D332" s="53">
        <v>3.3</v>
      </c>
      <c r="E332" s="53">
        <v>0.6</v>
      </c>
      <c r="F332" s="52">
        <v>19.82</v>
      </c>
      <c r="G332" s="50">
        <v>99</v>
      </c>
      <c r="H332" s="52">
        <v>0.09</v>
      </c>
      <c r="I332" s="54"/>
      <c r="J332" s="54"/>
      <c r="K332" s="53">
        <v>0.7</v>
      </c>
      <c r="L332" s="53">
        <v>14.5</v>
      </c>
      <c r="M332" s="50">
        <v>75</v>
      </c>
      <c r="N332" s="53">
        <v>23.5</v>
      </c>
      <c r="O332" s="52">
        <v>1.95</v>
      </c>
    </row>
    <row r="333" spans="1:15" x14ac:dyDescent="0.3">
      <c r="A333" s="66" t="s">
        <v>325</v>
      </c>
      <c r="B333" s="51" t="s">
        <v>90</v>
      </c>
      <c r="C333" s="50">
        <v>100</v>
      </c>
      <c r="D333" s="53">
        <v>0.4</v>
      </c>
      <c r="E333" s="53">
        <v>0.3</v>
      </c>
      <c r="F333" s="53">
        <v>10.3</v>
      </c>
      <c r="G333" s="50">
        <v>47</v>
      </c>
      <c r="H333" s="52">
        <v>0.02</v>
      </c>
      <c r="I333" s="50">
        <v>5</v>
      </c>
      <c r="J333" s="50">
        <v>2</v>
      </c>
      <c r="K333" s="53">
        <v>0.4</v>
      </c>
      <c r="L333" s="50">
        <v>19</v>
      </c>
      <c r="M333" s="50">
        <v>16</v>
      </c>
      <c r="N333" s="50">
        <v>12</v>
      </c>
      <c r="O333" s="53">
        <v>2.2999999999999998</v>
      </c>
    </row>
    <row r="334" spans="1:15" x14ac:dyDescent="0.3">
      <c r="A334" s="298" t="s">
        <v>86</v>
      </c>
      <c r="B334" s="298"/>
      <c r="C334" s="49">
        <v>895</v>
      </c>
      <c r="D334" s="52">
        <v>33.020000000000003</v>
      </c>
      <c r="E334" s="52">
        <v>34.08</v>
      </c>
      <c r="F334" s="52">
        <v>112.82</v>
      </c>
      <c r="G334" s="52">
        <v>894.81</v>
      </c>
      <c r="H334" s="52">
        <v>1.1399999999999999</v>
      </c>
      <c r="I334" s="52">
        <v>34.54</v>
      </c>
      <c r="J334" s="52">
        <v>207.76</v>
      </c>
      <c r="K334" s="52">
        <v>8.3800000000000008</v>
      </c>
      <c r="L334" s="52">
        <v>135.94999999999999</v>
      </c>
      <c r="M334" s="52">
        <v>564.66</v>
      </c>
      <c r="N334" s="52">
        <v>220.97</v>
      </c>
      <c r="O334" s="52">
        <v>13.23</v>
      </c>
    </row>
    <row r="335" spans="1:15" s="9" customFormat="1" x14ac:dyDescent="0.3">
      <c r="A335" s="297" t="s">
        <v>24</v>
      </c>
      <c r="B335" s="297"/>
      <c r="C335" s="297"/>
      <c r="D335" s="297"/>
      <c r="E335" s="297"/>
      <c r="F335" s="297"/>
      <c r="G335" s="297"/>
      <c r="H335" s="297"/>
      <c r="I335" s="297"/>
      <c r="J335" s="297"/>
      <c r="K335" s="297"/>
      <c r="L335" s="297"/>
      <c r="M335" s="297"/>
      <c r="N335" s="297"/>
      <c r="O335" s="297"/>
    </row>
    <row r="336" spans="1:15" s="9" customFormat="1" x14ac:dyDescent="0.3">
      <c r="A336" s="66" t="s">
        <v>368</v>
      </c>
      <c r="B336" s="51" t="s">
        <v>252</v>
      </c>
      <c r="C336" s="50">
        <v>100</v>
      </c>
      <c r="D336" s="52">
        <v>8.41</v>
      </c>
      <c r="E336" s="52">
        <v>9.2899999999999991</v>
      </c>
      <c r="F336" s="52">
        <v>41.03</v>
      </c>
      <c r="G336" s="52">
        <v>281.94</v>
      </c>
      <c r="H336" s="52">
        <v>0.11</v>
      </c>
      <c r="I336" s="52">
        <v>1.26</v>
      </c>
      <c r="J336" s="52">
        <v>45.86</v>
      </c>
      <c r="K336" s="52">
        <v>2.36</v>
      </c>
      <c r="L336" s="53">
        <v>182.2</v>
      </c>
      <c r="M336" s="52">
        <v>166.44</v>
      </c>
      <c r="N336" s="52">
        <v>25.51</v>
      </c>
      <c r="O336" s="52">
        <v>0.71</v>
      </c>
    </row>
    <row r="337" spans="1:15" s="9" customFormat="1" x14ac:dyDescent="0.3">
      <c r="A337" s="67"/>
      <c r="B337" s="51" t="s">
        <v>243</v>
      </c>
      <c r="C337" s="50">
        <v>200</v>
      </c>
      <c r="D337" s="50">
        <v>6</v>
      </c>
      <c r="E337" s="50">
        <v>5</v>
      </c>
      <c r="F337" s="53">
        <v>8.4</v>
      </c>
      <c r="G337" s="50">
        <v>102</v>
      </c>
      <c r="H337" s="52">
        <v>0.04</v>
      </c>
      <c r="I337" s="54"/>
      <c r="J337" s="54"/>
      <c r="K337" s="54"/>
      <c r="L337" s="50">
        <v>248</v>
      </c>
      <c r="M337" s="50">
        <v>184</v>
      </c>
      <c r="N337" s="50">
        <v>28</v>
      </c>
      <c r="O337" s="53">
        <v>0.2</v>
      </c>
    </row>
    <row r="338" spans="1:15" s="9" customFormat="1" x14ac:dyDescent="0.3">
      <c r="A338" s="67" t="s">
        <v>325</v>
      </c>
      <c r="B338" s="51" t="s">
        <v>251</v>
      </c>
      <c r="C338" s="50">
        <v>150</v>
      </c>
      <c r="D338" s="52">
        <v>1.35</v>
      </c>
      <c r="E338" s="53">
        <v>0.3</v>
      </c>
      <c r="F338" s="52">
        <v>12.15</v>
      </c>
      <c r="G338" s="53">
        <v>64.5</v>
      </c>
      <c r="H338" s="52">
        <v>0.06</v>
      </c>
      <c r="I338" s="50">
        <v>90</v>
      </c>
      <c r="J338" s="50">
        <v>12</v>
      </c>
      <c r="K338" s="53">
        <v>0.3</v>
      </c>
      <c r="L338" s="50">
        <v>51</v>
      </c>
      <c r="M338" s="53">
        <v>34.5</v>
      </c>
      <c r="N338" s="53">
        <v>19.5</v>
      </c>
      <c r="O338" s="52">
        <v>0.45</v>
      </c>
    </row>
    <row r="339" spans="1:15" x14ac:dyDescent="0.3">
      <c r="A339" s="298" t="s">
        <v>130</v>
      </c>
      <c r="B339" s="298"/>
      <c r="C339" s="49">
        <v>450</v>
      </c>
      <c r="D339" s="52">
        <v>15.76</v>
      </c>
      <c r="E339" s="52">
        <v>14.59</v>
      </c>
      <c r="F339" s="52">
        <v>61.58</v>
      </c>
      <c r="G339" s="52">
        <v>448.44</v>
      </c>
      <c r="H339" s="52">
        <v>0.21</v>
      </c>
      <c r="I339" s="52">
        <v>91.26</v>
      </c>
      <c r="J339" s="52">
        <v>57.86</v>
      </c>
      <c r="K339" s="52">
        <v>2.66</v>
      </c>
      <c r="L339" s="53">
        <v>481.2</v>
      </c>
      <c r="M339" s="52">
        <v>384.94</v>
      </c>
      <c r="N339" s="52">
        <v>73.010000000000005</v>
      </c>
      <c r="O339" s="52">
        <v>1.36</v>
      </c>
    </row>
    <row r="340" spans="1:15" x14ac:dyDescent="0.3">
      <c r="A340" s="298" t="s">
        <v>88</v>
      </c>
      <c r="B340" s="298"/>
      <c r="C340" s="55">
        <v>1970</v>
      </c>
      <c r="D340" s="52">
        <v>67.14</v>
      </c>
      <c r="E340" s="52">
        <v>70.31</v>
      </c>
      <c r="F340" s="52">
        <v>261.77999999999997</v>
      </c>
      <c r="G340" s="52">
        <v>1966.98</v>
      </c>
      <c r="H340" s="52">
        <v>1.64</v>
      </c>
      <c r="I340" s="52">
        <v>140.44</v>
      </c>
      <c r="J340" s="52">
        <v>488.82</v>
      </c>
      <c r="K340" s="53">
        <v>13.2</v>
      </c>
      <c r="L340" s="53">
        <v>844.7</v>
      </c>
      <c r="M340" s="52">
        <v>1310.46</v>
      </c>
      <c r="N340" s="52">
        <v>363.76</v>
      </c>
      <c r="O340" s="52">
        <v>22.12</v>
      </c>
    </row>
    <row r="341" spans="1:15" s="9" customFormat="1" x14ac:dyDescent="0.3">
      <c r="A341" s="63" t="s">
        <v>120</v>
      </c>
      <c r="B341" s="10" t="s">
        <v>121</v>
      </c>
      <c r="C341" s="11"/>
      <c r="D341" s="11"/>
      <c r="E341" s="11"/>
      <c r="F341" s="11"/>
      <c r="G341" s="11"/>
      <c r="H341" s="293"/>
      <c r="I341" s="293"/>
      <c r="J341" s="300"/>
      <c r="K341" s="300"/>
      <c r="L341" s="300"/>
      <c r="M341" s="300"/>
      <c r="N341" s="300"/>
      <c r="O341" s="300"/>
    </row>
    <row r="342" spans="1:15" s="9" customFormat="1" x14ac:dyDescent="0.3">
      <c r="A342" s="63" t="s">
        <v>122</v>
      </c>
      <c r="B342" s="10" t="s">
        <v>741</v>
      </c>
      <c r="C342" s="11"/>
      <c r="D342" s="11"/>
      <c r="E342" s="11"/>
      <c r="F342" s="11"/>
      <c r="G342" s="11"/>
      <c r="H342" s="293"/>
      <c r="I342" s="293"/>
      <c r="J342" s="301"/>
      <c r="K342" s="301"/>
      <c r="L342" s="301"/>
      <c r="M342" s="301"/>
      <c r="N342" s="301"/>
      <c r="O342" s="301"/>
    </row>
    <row r="343" spans="1:15" s="9" customFormat="1" x14ac:dyDescent="0.3">
      <c r="A343" s="64" t="s">
        <v>57</v>
      </c>
      <c r="B343" s="12" t="s">
        <v>89</v>
      </c>
      <c r="C343" s="13"/>
      <c r="D343" s="13"/>
      <c r="E343" s="13"/>
      <c r="F343" s="11"/>
      <c r="G343" s="11"/>
      <c r="H343" s="84"/>
      <c r="I343" s="84"/>
      <c r="J343" s="83"/>
      <c r="K343" s="83"/>
      <c r="L343" s="83"/>
      <c r="M343" s="83"/>
      <c r="N343" s="83"/>
      <c r="O343" s="83"/>
    </row>
    <row r="344" spans="1:15" s="9" customFormat="1" x14ac:dyDescent="0.3">
      <c r="A344" s="65" t="s">
        <v>59</v>
      </c>
      <c r="B344" s="14">
        <v>3</v>
      </c>
      <c r="C344" s="15"/>
      <c r="D344" s="11"/>
      <c r="E344" s="11"/>
      <c r="F344" s="11"/>
      <c r="G344" s="11"/>
      <c r="H344" s="84"/>
      <c r="I344" s="84"/>
      <c r="J344" s="83"/>
      <c r="K344" s="83"/>
      <c r="L344" s="83"/>
      <c r="M344" s="83"/>
      <c r="N344" s="83"/>
      <c r="O344" s="83"/>
    </row>
    <row r="345" spans="1:15" s="9" customFormat="1" x14ac:dyDescent="0.3">
      <c r="A345" s="295" t="s">
        <v>60</v>
      </c>
      <c r="B345" s="295" t="s">
        <v>61</v>
      </c>
      <c r="C345" s="295" t="s">
        <v>62</v>
      </c>
      <c r="D345" s="294" t="s">
        <v>63</v>
      </c>
      <c r="E345" s="294"/>
      <c r="F345" s="294"/>
      <c r="G345" s="295" t="s">
        <v>64</v>
      </c>
      <c r="H345" s="294" t="s">
        <v>65</v>
      </c>
      <c r="I345" s="294"/>
      <c r="J345" s="294"/>
      <c r="K345" s="294"/>
      <c r="L345" s="294" t="s">
        <v>66</v>
      </c>
      <c r="M345" s="294"/>
      <c r="N345" s="294"/>
      <c r="O345" s="294"/>
    </row>
    <row r="346" spans="1:15" x14ac:dyDescent="0.3">
      <c r="A346" s="296"/>
      <c r="B346" s="299"/>
      <c r="C346" s="296"/>
      <c r="D346" s="85" t="s">
        <v>67</v>
      </c>
      <c r="E346" s="85" t="s">
        <v>68</v>
      </c>
      <c r="F346" s="85" t="s">
        <v>69</v>
      </c>
      <c r="G346" s="296"/>
      <c r="H346" s="85" t="s">
        <v>70</v>
      </c>
      <c r="I346" s="85" t="s">
        <v>71</v>
      </c>
      <c r="J346" s="85" t="s">
        <v>72</v>
      </c>
      <c r="K346" s="85" t="s">
        <v>73</v>
      </c>
      <c r="L346" s="85" t="s">
        <v>74</v>
      </c>
      <c r="M346" s="85" t="s">
        <v>75</v>
      </c>
      <c r="N346" s="85" t="s">
        <v>76</v>
      </c>
      <c r="O346" s="85" t="s">
        <v>77</v>
      </c>
    </row>
    <row r="347" spans="1:15" x14ac:dyDescent="0.3">
      <c r="A347" s="66">
        <v>1</v>
      </c>
      <c r="B347" s="49">
        <v>2</v>
      </c>
      <c r="C347" s="49">
        <v>3</v>
      </c>
      <c r="D347" s="49">
        <v>4</v>
      </c>
      <c r="E347" s="49">
        <v>5</v>
      </c>
      <c r="F347" s="49">
        <v>6</v>
      </c>
      <c r="G347" s="49">
        <v>7</v>
      </c>
      <c r="H347" s="49">
        <v>8</v>
      </c>
      <c r="I347" s="49">
        <v>9</v>
      </c>
      <c r="J347" s="49">
        <v>10</v>
      </c>
      <c r="K347" s="49">
        <v>11</v>
      </c>
      <c r="L347" s="49">
        <v>12</v>
      </c>
      <c r="M347" s="49">
        <v>13</v>
      </c>
      <c r="N347" s="49">
        <v>14</v>
      </c>
      <c r="O347" s="49">
        <v>15</v>
      </c>
    </row>
    <row r="348" spans="1:15" x14ac:dyDescent="0.3">
      <c r="A348" s="297" t="s">
        <v>78</v>
      </c>
      <c r="B348" s="297"/>
      <c r="C348" s="297"/>
      <c r="D348" s="297"/>
      <c r="E348" s="297"/>
      <c r="F348" s="297"/>
      <c r="G348" s="297"/>
      <c r="H348" s="297"/>
      <c r="I348" s="297"/>
      <c r="J348" s="297"/>
      <c r="K348" s="297"/>
      <c r="L348" s="297"/>
      <c r="M348" s="297"/>
      <c r="N348" s="297"/>
      <c r="O348" s="297"/>
    </row>
    <row r="349" spans="1:15" x14ac:dyDescent="0.3">
      <c r="A349" s="66" t="s">
        <v>321</v>
      </c>
      <c r="B349" s="51" t="s">
        <v>80</v>
      </c>
      <c r="C349" s="50">
        <v>15</v>
      </c>
      <c r="D349" s="52">
        <v>3.48</v>
      </c>
      <c r="E349" s="52">
        <v>4.43</v>
      </c>
      <c r="F349" s="54"/>
      <c r="G349" s="53">
        <v>54.6</v>
      </c>
      <c r="H349" s="52">
        <v>0.01</v>
      </c>
      <c r="I349" s="52">
        <v>0.11</v>
      </c>
      <c r="J349" s="53">
        <v>43.2</v>
      </c>
      <c r="K349" s="52">
        <v>0.08</v>
      </c>
      <c r="L349" s="50">
        <v>132</v>
      </c>
      <c r="M349" s="50">
        <v>75</v>
      </c>
      <c r="N349" s="52">
        <v>5.25</v>
      </c>
      <c r="O349" s="52">
        <v>0.15</v>
      </c>
    </row>
    <row r="350" spans="1:15" ht="33" x14ac:dyDescent="0.3">
      <c r="A350" s="66" t="s">
        <v>375</v>
      </c>
      <c r="B350" s="51" t="s">
        <v>302</v>
      </c>
      <c r="C350" s="50">
        <v>180</v>
      </c>
      <c r="D350" s="53">
        <v>24</v>
      </c>
      <c r="E350" s="52">
        <v>13.49</v>
      </c>
      <c r="F350" s="52">
        <v>29.080000000000002</v>
      </c>
      <c r="G350" s="52">
        <v>338.90999999999997</v>
      </c>
      <c r="H350" s="52">
        <v>0.09</v>
      </c>
      <c r="I350" s="52">
        <v>4.4800000000000004</v>
      </c>
      <c r="J350" s="53">
        <v>91.3</v>
      </c>
      <c r="K350" s="52">
        <v>0.61</v>
      </c>
      <c r="L350" s="52">
        <v>219.04</v>
      </c>
      <c r="M350" s="52">
        <v>301.81</v>
      </c>
      <c r="N350" s="53">
        <v>40</v>
      </c>
      <c r="O350" s="52">
        <v>1.1000000000000001</v>
      </c>
    </row>
    <row r="351" spans="1:15" x14ac:dyDescent="0.3">
      <c r="A351" s="66" t="s">
        <v>332</v>
      </c>
      <c r="B351" s="51" t="s">
        <v>46</v>
      </c>
      <c r="C351" s="50">
        <v>200</v>
      </c>
      <c r="D351" s="52">
        <v>1.82</v>
      </c>
      <c r="E351" s="52">
        <v>1.42</v>
      </c>
      <c r="F351" s="52">
        <v>13.74</v>
      </c>
      <c r="G351" s="52">
        <v>75.650000000000006</v>
      </c>
      <c r="H351" s="52">
        <v>0.02</v>
      </c>
      <c r="I351" s="52">
        <v>0.83</v>
      </c>
      <c r="J351" s="52">
        <v>12.82</v>
      </c>
      <c r="K351" s="52">
        <v>0.06</v>
      </c>
      <c r="L351" s="52">
        <v>72.48</v>
      </c>
      <c r="M351" s="52">
        <v>58.64</v>
      </c>
      <c r="N351" s="52">
        <v>12.24</v>
      </c>
      <c r="O351" s="52">
        <v>0.91</v>
      </c>
    </row>
    <row r="352" spans="1:15" x14ac:dyDescent="0.3">
      <c r="A352" s="66" t="s">
        <v>333</v>
      </c>
      <c r="B352" s="51" t="s">
        <v>254</v>
      </c>
      <c r="C352" s="50">
        <v>50</v>
      </c>
      <c r="D352" s="52">
        <v>4.5199999999999996</v>
      </c>
      <c r="E352" s="52">
        <v>4.93</v>
      </c>
      <c r="F352" s="52">
        <v>27.89</v>
      </c>
      <c r="G352" s="53">
        <v>173.9</v>
      </c>
      <c r="H352" s="52">
        <v>0.11</v>
      </c>
      <c r="I352" s="52">
        <v>7.0000000000000007E-2</v>
      </c>
      <c r="J352" s="53">
        <v>5.2</v>
      </c>
      <c r="K352" s="52">
        <v>1.01</v>
      </c>
      <c r="L352" s="52">
        <v>124.26</v>
      </c>
      <c r="M352" s="52">
        <v>94.52</v>
      </c>
      <c r="N352" s="52">
        <v>36.08</v>
      </c>
      <c r="O352" s="52">
        <v>1.1399999999999999</v>
      </c>
    </row>
    <row r="353" spans="1:15" x14ac:dyDescent="0.3">
      <c r="A353" s="66" t="s">
        <v>325</v>
      </c>
      <c r="B353" s="51" t="s">
        <v>90</v>
      </c>
      <c r="C353" s="50">
        <v>100</v>
      </c>
      <c r="D353" s="53">
        <v>0.4</v>
      </c>
      <c r="E353" s="53">
        <v>0.3</v>
      </c>
      <c r="F353" s="53">
        <v>10.3</v>
      </c>
      <c r="G353" s="50">
        <v>47</v>
      </c>
      <c r="H353" s="52">
        <v>0.02</v>
      </c>
      <c r="I353" s="50">
        <v>5</v>
      </c>
      <c r="J353" s="50">
        <v>2</v>
      </c>
      <c r="K353" s="53">
        <v>0.4</v>
      </c>
      <c r="L353" s="50">
        <v>19</v>
      </c>
      <c r="M353" s="50">
        <v>16</v>
      </c>
      <c r="N353" s="50">
        <v>12</v>
      </c>
      <c r="O353" s="53">
        <v>2.2999999999999998</v>
      </c>
    </row>
    <row r="354" spans="1:15" x14ac:dyDescent="0.3">
      <c r="A354" s="298" t="s">
        <v>82</v>
      </c>
      <c r="B354" s="298"/>
      <c r="C354" s="49">
        <v>545</v>
      </c>
      <c r="D354" s="52">
        <v>34.22</v>
      </c>
      <c r="E354" s="52">
        <v>24.57</v>
      </c>
      <c r="F354" s="52">
        <v>81.010000000000005</v>
      </c>
      <c r="G354" s="52">
        <v>690.06</v>
      </c>
      <c r="H354" s="52">
        <v>0.25</v>
      </c>
      <c r="I354" s="52">
        <v>10.49</v>
      </c>
      <c r="J354" s="52">
        <v>154.52000000000001</v>
      </c>
      <c r="K354" s="52">
        <v>2.16</v>
      </c>
      <c r="L354" s="52">
        <v>566.78</v>
      </c>
      <c r="M354" s="52">
        <v>545.97</v>
      </c>
      <c r="N354" s="52">
        <v>105.57</v>
      </c>
      <c r="O354" s="53">
        <v>5.6</v>
      </c>
    </row>
    <row r="355" spans="1:15" x14ac:dyDescent="0.3">
      <c r="A355" s="297" t="s">
        <v>18</v>
      </c>
      <c r="B355" s="297"/>
      <c r="C355" s="297"/>
      <c r="D355" s="297"/>
      <c r="E355" s="297"/>
      <c r="F355" s="297"/>
      <c r="G355" s="297"/>
      <c r="H355" s="297"/>
      <c r="I355" s="297"/>
      <c r="J355" s="297"/>
      <c r="K355" s="297"/>
      <c r="L355" s="297"/>
      <c r="M355" s="297"/>
      <c r="N355" s="297"/>
      <c r="O355" s="297"/>
    </row>
    <row r="356" spans="1:15" x14ac:dyDescent="0.3">
      <c r="A356" s="66" t="s">
        <v>384</v>
      </c>
      <c r="B356" s="51" t="s">
        <v>303</v>
      </c>
      <c r="C356" s="50">
        <v>60</v>
      </c>
      <c r="D356" s="52">
        <v>0.78</v>
      </c>
      <c r="E356" s="52">
        <v>4.29</v>
      </c>
      <c r="F356" s="53">
        <v>4.9000000000000004</v>
      </c>
      <c r="G356" s="52">
        <v>61.67</v>
      </c>
      <c r="H356" s="52">
        <v>0.03</v>
      </c>
      <c r="I356" s="52">
        <v>5.19</v>
      </c>
      <c r="J356" s="52">
        <v>141.36000000000001</v>
      </c>
      <c r="K356" s="53">
        <v>1.5</v>
      </c>
      <c r="L356" s="52">
        <v>16.96</v>
      </c>
      <c r="M356" s="52">
        <v>28.46</v>
      </c>
      <c r="N356" s="52">
        <v>30.47</v>
      </c>
      <c r="O356" s="52">
        <v>2.34</v>
      </c>
    </row>
    <row r="357" spans="1:15" ht="33" x14ac:dyDescent="0.3">
      <c r="A357" s="67" t="s">
        <v>335</v>
      </c>
      <c r="B357" s="51" t="s">
        <v>270</v>
      </c>
      <c r="C357" s="50">
        <v>220</v>
      </c>
      <c r="D357" s="52">
        <v>3.9</v>
      </c>
      <c r="E357" s="52">
        <v>9.2000000000000011</v>
      </c>
      <c r="F357" s="52">
        <v>12.030000000000001</v>
      </c>
      <c r="G357" s="52">
        <v>141.94999999999999</v>
      </c>
      <c r="H357" s="52">
        <v>0.16</v>
      </c>
      <c r="I357" s="52">
        <v>16.64</v>
      </c>
      <c r="J357" s="52">
        <v>191.32</v>
      </c>
      <c r="K357" s="52">
        <v>2.36</v>
      </c>
      <c r="L357" s="53">
        <v>30.78</v>
      </c>
      <c r="M357" s="52">
        <v>77.64</v>
      </c>
      <c r="N357" s="52">
        <v>21.84</v>
      </c>
      <c r="O357" s="52">
        <v>1</v>
      </c>
    </row>
    <row r="358" spans="1:15" ht="33" x14ac:dyDescent="0.3">
      <c r="A358" s="67" t="s">
        <v>385</v>
      </c>
      <c r="B358" s="51" t="s">
        <v>304</v>
      </c>
      <c r="C358" s="50">
        <v>95</v>
      </c>
      <c r="D358" s="52">
        <v>18.13</v>
      </c>
      <c r="E358" s="52">
        <v>15.669999999999998</v>
      </c>
      <c r="F358" s="54">
        <v>7.0000000000000007E-2</v>
      </c>
      <c r="G358" s="52">
        <v>209.23000000000002</v>
      </c>
      <c r="H358" s="52">
        <v>0.09</v>
      </c>
      <c r="I358" s="54">
        <v>0</v>
      </c>
      <c r="J358" s="52">
        <v>38.32</v>
      </c>
      <c r="K358" s="52">
        <v>0.93</v>
      </c>
      <c r="L358" s="52">
        <v>10.979999999999999</v>
      </c>
      <c r="M358" s="52">
        <v>185.88</v>
      </c>
      <c r="N358" s="52">
        <v>20.41</v>
      </c>
      <c r="O358" s="52">
        <v>0.82000000000000006</v>
      </c>
    </row>
    <row r="359" spans="1:15" x14ac:dyDescent="0.3">
      <c r="A359" s="66" t="s">
        <v>371</v>
      </c>
      <c r="B359" s="51" t="s">
        <v>292</v>
      </c>
      <c r="C359" s="50">
        <v>150</v>
      </c>
      <c r="D359" s="52">
        <v>3.27</v>
      </c>
      <c r="E359" s="52">
        <v>4.71</v>
      </c>
      <c r="F359" s="52">
        <v>22.03</v>
      </c>
      <c r="G359" s="52">
        <v>144.03</v>
      </c>
      <c r="H359" s="52">
        <v>0.16</v>
      </c>
      <c r="I359" s="53">
        <v>25.9</v>
      </c>
      <c r="J359" s="53">
        <v>31.4</v>
      </c>
      <c r="K359" s="53">
        <v>0.2</v>
      </c>
      <c r="L359" s="52">
        <v>43.44</v>
      </c>
      <c r="M359" s="52">
        <v>96.82</v>
      </c>
      <c r="N359" s="53">
        <v>32.799999999999997</v>
      </c>
      <c r="O359" s="53">
        <v>1.2</v>
      </c>
    </row>
    <row r="360" spans="1:15" x14ac:dyDescent="0.3">
      <c r="A360" s="68"/>
      <c r="B360" s="51" t="s">
        <v>260</v>
      </c>
      <c r="C360" s="50">
        <v>200</v>
      </c>
      <c r="D360" s="50">
        <v>1</v>
      </c>
      <c r="E360" s="53">
        <v>0.2</v>
      </c>
      <c r="F360" s="53">
        <v>20.2</v>
      </c>
      <c r="G360" s="50">
        <v>92</v>
      </c>
      <c r="H360" s="52">
        <v>0.02</v>
      </c>
      <c r="I360" s="50">
        <v>4</v>
      </c>
      <c r="J360" s="54"/>
      <c r="K360" s="53">
        <v>0.2</v>
      </c>
      <c r="L360" s="50">
        <v>14</v>
      </c>
      <c r="M360" s="50">
        <v>14</v>
      </c>
      <c r="N360" s="50">
        <v>8</v>
      </c>
      <c r="O360" s="53">
        <v>2.8</v>
      </c>
    </row>
    <row r="361" spans="1:15" x14ac:dyDescent="0.3">
      <c r="A361" s="67"/>
      <c r="B361" s="51" t="s">
        <v>244</v>
      </c>
      <c r="C361" s="50">
        <v>20</v>
      </c>
      <c r="D361" s="52">
        <v>1.58</v>
      </c>
      <c r="E361" s="53">
        <v>0.2</v>
      </c>
      <c r="F361" s="52">
        <v>9.66</v>
      </c>
      <c r="G361" s="50">
        <v>47</v>
      </c>
      <c r="H361" s="52">
        <v>0.03</v>
      </c>
      <c r="I361" s="54"/>
      <c r="J361" s="54"/>
      <c r="K361" s="52">
        <v>0.26</v>
      </c>
      <c r="L361" s="53">
        <v>4.5999999999999996</v>
      </c>
      <c r="M361" s="53">
        <v>17.399999999999999</v>
      </c>
      <c r="N361" s="53">
        <v>6.6</v>
      </c>
      <c r="O361" s="53">
        <v>0.4</v>
      </c>
    </row>
    <row r="362" spans="1:15" x14ac:dyDescent="0.3">
      <c r="A362" s="67"/>
      <c r="B362" s="51" t="s">
        <v>250</v>
      </c>
      <c r="C362" s="50">
        <v>50</v>
      </c>
      <c r="D362" s="53">
        <v>3.3</v>
      </c>
      <c r="E362" s="53">
        <v>0.6</v>
      </c>
      <c r="F362" s="52">
        <v>19.82</v>
      </c>
      <c r="G362" s="50">
        <v>99</v>
      </c>
      <c r="H362" s="52">
        <v>0.09</v>
      </c>
      <c r="I362" s="54"/>
      <c r="J362" s="54"/>
      <c r="K362" s="53">
        <v>0.7</v>
      </c>
      <c r="L362" s="53">
        <v>14.5</v>
      </c>
      <c r="M362" s="50">
        <v>75</v>
      </c>
      <c r="N362" s="53">
        <v>23.5</v>
      </c>
      <c r="O362" s="52">
        <v>1.95</v>
      </c>
    </row>
    <row r="363" spans="1:15" x14ac:dyDescent="0.3">
      <c r="A363" s="66" t="s">
        <v>325</v>
      </c>
      <c r="B363" s="51" t="s">
        <v>81</v>
      </c>
      <c r="C363" s="50">
        <v>100</v>
      </c>
      <c r="D363" s="53">
        <v>0.4</v>
      </c>
      <c r="E363" s="53">
        <v>0.4</v>
      </c>
      <c r="F363" s="53">
        <v>9.8000000000000007</v>
      </c>
      <c r="G363" s="50">
        <v>47</v>
      </c>
      <c r="H363" s="52">
        <v>0.03</v>
      </c>
      <c r="I363" s="50">
        <v>10</v>
      </c>
      <c r="J363" s="50">
        <v>5</v>
      </c>
      <c r="K363" s="53">
        <v>0.2</v>
      </c>
      <c r="L363" s="50">
        <v>16</v>
      </c>
      <c r="M363" s="50">
        <v>11</v>
      </c>
      <c r="N363" s="50">
        <v>9</v>
      </c>
      <c r="O363" s="53">
        <v>2.2000000000000002</v>
      </c>
    </row>
    <row r="364" spans="1:15" s="9" customFormat="1" x14ac:dyDescent="0.3">
      <c r="A364" s="298" t="s">
        <v>86</v>
      </c>
      <c r="B364" s="298"/>
      <c r="C364" s="49">
        <v>895</v>
      </c>
      <c r="D364" s="52">
        <v>32.36</v>
      </c>
      <c r="E364" s="52">
        <v>35.270000000000003</v>
      </c>
      <c r="F364" s="52">
        <v>98.51</v>
      </c>
      <c r="G364" s="52">
        <v>841.88</v>
      </c>
      <c r="H364" s="52">
        <v>0.61</v>
      </c>
      <c r="I364" s="52">
        <v>61.73</v>
      </c>
      <c r="J364" s="53">
        <v>407.4</v>
      </c>
      <c r="K364" s="52">
        <v>6.35</v>
      </c>
      <c r="L364" s="52">
        <v>151.26</v>
      </c>
      <c r="M364" s="53">
        <v>506.2</v>
      </c>
      <c r="N364" s="52">
        <v>152.62</v>
      </c>
      <c r="O364" s="52">
        <v>12.71</v>
      </c>
    </row>
    <row r="365" spans="1:15" s="9" customFormat="1" x14ac:dyDescent="0.3">
      <c r="A365" s="297" t="s">
        <v>24</v>
      </c>
      <c r="B365" s="297"/>
      <c r="C365" s="297"/>
      <c r="D365" s="297"/>
      <c r="E365" s="297"/>
      <c r="F365" s="297"/>
      <c r="G365" s="297"/>
      <c r="H365" s="297"/>
      <c r="I365" s="297"/>
      <c r="J365" s="297"/>
      <c r="K365" s="297"/>
      <c r="L365" s="297"/>
      <c r="M365" s="297"/>
      <c r="N365" s="297"/>
      <c r="O365" s="297"/>
    </row>
    <row r="366" spans="1:15" s="9" customFormat="1" x14ac:dyDescent="0.3">
      <c r="A366" s="67" t="s">
        <v>337</v>
      </c>
      <c r="B366" s="51" t="s">
        <v>261</v>
      </c>
      <c r="C366" s="50">
        <v>75</v>
      </c>
      <c r="D366" s="52">
        <v>9.7799999999999994</v>
      </c>
      <c r="E366" s="52">
        <v>7.63</v>
      </c>
      <c r="F366" s="52">
        <v>25.18</v>
      </c>
      <c r="G366" s="52">
        <v>208.34</v>
      </c>
      <c r="H366" s="52">
        <v>0.26</v>
      </c>
      <c r="I366" s="52">
        <v>1.04</v>
      </c>
      <c r="J366" s="53">
        <v>32.299999999999997</v>
      </c>
      <c r="K366" s="52">
        <v>1.01</v>
      </c>
      <c r="L366" s="52">
        <v>14.86</v>
      </c>
      <c r="M366" s="52">
        <v>100.94</v>
      </c>
      <c r="N366" s="52">
        <v>14.14</v>
      </c>
      <c r="O366" s="52">
        <v>1.39</v>
      </c>
    </row>
    <row r="367" spans="1:15" s="9" customFormat="1" x14ac:dyDescent="0.3">
      <c r="A367" s="66" t="s">
        <v>324</v>
      </c>
      <c r="B367" s="51" t="s">
        <v>14</v>
      </c>
      <c r="C367" s="50">
        <v>200</v>
      </c>
      <c r="D367" s="52">
        <v>0.26</v>
      </c>
      <c r="E367" s="52">
        <v>0.03</v>
      </c>
      <c r="F367" s="52">
        <v>11.26</v>
      </c>
      <c r="G367" s="52">
        <v>47.79</v>
      </c>
      <c r="H367" s="54"/>
      <c r="I367" s="53">
        <v>2.9</v>
      </c>
      <c r="J367" s="53">
        <v>0.5</v>
      </c>
      <c r="K367" s="52">
        <v>0.01</v>
      </c>
      <c r="L367" s="52">
        <v>8.08</v>
      </c>
      <c r="M367" s="52">
        <v>9.7799999999999994</v>
      </c>
      <c r="N367" s="52">
        <v>5.24</v>
      </c>
      <c r="O367" s="53">
        <v>0.9</v>
      </c>
    </row>
    <row r="368" spans="1:15" x14ac:dyDescent="0.3">
      <c r="A368" s="67" t="s">
        <v>325</v>
      </c>
      <c r="B368" s="51" t="s">
        <v>103</v>
      </c>
      <c r="C368" s="50">
        <v>100</v>
      </c>
      <c r="D368" s="53">
        <v>0.6</v>
      </c>
      <c r="E368" s="53">
        <v>0.6</v>
      </c>
      <c r="F368" s="53">
        <v>15.4</v>
      </c>
      <c r="G368" s="50">
        <v>72</v>
      </c>
      <c r="H368" s="52">
        <v>0.05</v>
      </c>
      <c r="I368" s="50">
        <v>6</v>
      </c>
      <c r="J368" s="50">
        <v>5</v>
      </c>
      <c r="K368" s="53">
        <v>0.4</v>
      </c>
      <c r="L368" s="50">
        <v>30</v>
      </c>
      <c r="M368" s="50">
        <v>22</v>
      </c>
      <c r="N368" s="50">
        <v>17</v>
      </c>
      <c r="O368" s="53">
        <v>0.6</v>
      </c>
    </row>
    <row r="369" spans="1:15" x14ac:dyDescent="0.3">
      <c r="A369" s="298" t="s">
        <v>130</v>
      </c>
      <c r="B369" s="298"/>
      <c r="C369" s="49">
        <v>375</v>
      </c>
      <c r="D369" s="52">
        <v>10.64</v>
      </c>
      <c r="E369" s="52">
        <v>8.26</v>
      </c>
      <c r="F369" s="52">
        <v>51.84</v>
      </c>
      <c r="G369" s="52">
        <v>328.13</v>
      </c>
      <c r="H369" s="52">
        <v>0.31</v>
      </c>
      <c r="I369" s="52">
        <v>9.94</v>
      </c>
      <c r="J369" s="53">
        <v>37.799999999999997</v>
      </c>
      <c r="K369" s="52">
        <v>1.42</v>
      </c>
      <c r="L369" s="52">
        <v>52.94</v>
      </c>
      <c r="M369" s="52">
        <v>132.72</v>
      </c>
      <c r="N369" s="52">
        <v>36.380000000000003</v>
      </c>
      <c r="O369" s="52">
        <v>2.89</v>
      </c>
    </row>
    <row r="370" spans="1:15" x14ac:dyDescent="0.3">
      <c r="A370" s="298" t="s">
        <v>88</v>
      </c>
      <c r="B370" s="298"/>
      <c r="C370" s="55">
        <v>1815</v>
      </c>
      <c r="D370" s="52">
        <v>77.22</v>
      </c>
      <c r="E370" s="52">
        <v>68.099999999999994</v>
      </c>
      <c r="F370" s="52">
        <v>231.36</v>
      </c>
      <c r="G370" s="52">
        <v>1860.07</v>
      </c>
      <c r="H370" s="52">
        <v>1.17</v>
      </c>
      <c r="I370" s="52">
        <v>82.16</v>
      </c>
      <c r="J370" s="52">
        <v>599.72</v>
      </c>
      <c r="K370" s="52">
        <v>9.93</v>
      </c>
      <c r="L370" s="52">
        <v>770.98</v>
      </c>
      <c r="M370" s="52">
        <v>1184.8900000000001</v>
      </c>
      <c r="N370" s="52">
        <v>294.57</v>
      </c>
      <c r="O370" s="53">
        <v>21.2</v>
      </c>
    </row>
    <row r="371" spans="1:15" s="9" customFormat="1" x14ac:dyDescent="0.3">
      <c r="A371" s="63" t="s">
        <v>120</v>
      </c>
      <c r="B371" s="10" t="s">
        <v>121</v>
      </c>
      <c r="C371" s="11"/>
      <c r="D371" s="11"/>
      <c r="E371" s="11"/>
      <c r="F371" s="11"/>
      <c r="G371" s="11"/>
      <c r="H371" s="293"/>
      <c r="I371" s="293"/>
      <c r="J371" s="300"/>
      <c r="K371" s="300"/>
      <c r="L371" s="300"/>
      <c r="M371" s="300"/>
      <c r="N371" s="300"/>
      <c r="O371" s="300"/>
    </row>
    <row r="372" spans="1:15" s="9" customFormat="1" x14ac:dyDescent="0.3">
      <c r="A372" s="63" t="s">
        <v>122</v>
      </c>
      <c r="B372" s="10" t="s">
        <v>741</v>
      </c>
      <c r="C372" s="11"/>
      <c r="D372" s="11"/>
      <c r="E372" s="11"/>
      <c r="F372" s="11"/>
      <c r="G372" s="11"/>
      <c r="H372" s="293"/>
      <c r="I372" s="293"/>
      <c r="J372" s="301"/>
      <c r="K372" s="301"/>
      <c r="L372" s="301"/>
      <c r="M372" s="301"/>
      <c r="N372" s="301"/>
      <c r="O372" s="301"/>
    </row>
    <row r="373" spans="1:15" s="9" customFormat="1" x14ac:dyDescent="0.3">
      <c r="A373" s="64" t="s">
        <v>57</v>
      </c>
      <c r="B373" s="12" t="s">
        <v>92</v>
      </c>
      <c r="C373" s="13"/>
      <c r="D373" s="13"/>
      <c r="E373" s="13"/>
      <c r="F373" s="11"/>
      <c r="G373" s="11"/>
      <c r="H373" s="84"/>
      <c r="I373" s="84"/>
      <c r="J373" s="83"/>
      <c r="K373" s="83"/>
      <c r="L373" s="83"/>
      <c r="M373" s="83"/>
      <c r="N373" s="83"/>
      <c r="O373" s="83"/>
    </row>
    <row r="374" spans="1:15" s="9" customFormat="1" x14ac:dyDescent="0.3">
      <c r="A374" s="65" t="s">
        <v>59</v>
      </c>
      <c r="B374" s="14">
        <v>3</v>
      </c>
      <c r="C374" s="15"/>
      <c r="D374" s="11"/>
      <c r="E374" s="11"/>
      <c r="F374" s="11"/>
      <c r="G374" s="11"/>
      <c r="H374" s="84"/>
      <c r="I374" s="84"/>
      <c r="J374" s="83"/>
      <c r="K374" s="83"/>
      <c r="L374" s="83"/>
      <c r="M374" s="83"/>
      <c r="N374" s="83"/>
      <c r="O374" s="83"/>
    </row>
    <row r="375" spans="1:15" s="9" customFormat="1" x14ac:dyDescent="0.3">
      <c r="A375" s="295" t="s">
        <v>60</v>
      </c>
      <c r="B375" s="295" t="s">
        <v>61</v>
      </c>
      <c r="C375" s="295" t="s">
        <v>62</v>
      </c>
      <c r="D375" s="294" t="s">
        <v>63</v>
      </c>
      <c r="E375" s="294"/>
      <c r="F375" s="294"/>
      <c r="G375" s="295" t="s">
        <v>64</v>
      </c>
      <c r="H375" s="294" t="s">
        <v>65</v>
      </c>
      <c r="I375" s="294"/>
      <c r="J375" s="294"/>
      <c r="K375" s="294"/>
      <c r="L375" s="294" t="s">
        <v>66</v>
      </c>
      <c r="M375" s="294"/>
      <c r="N375" s="294"/>
      <c r="O375" s="294"/>
    </row>
    <row r="376" spans="1:15" x14ac:dyDescent="0.3">
      <c r="A376" s="296"/>
      <c r="B376" s="299"/>
      <c r="C376" s="296"/>
      <c r="D376" s="85" t="s">
        <v>67</v>
      </c>
      <c r="E376" s="85" t="s">
        <v>68</v>
      </c>
      <c r="F376" s="85" t="s">
        <v>69</v>
      </c>
      <c r="G376" s="296"/>
      <c r="H376" s="85" t="s">
        <v>70</v>
      </c>
      <c r="I376" s="85" t="s">
        <v>71</v>
      </c>
      <c r="J376" s="85" t="s">
        <v>72</v>
      </c>
      <c r="K376" s="85" t="s">
        <v>73</v>
      </c>
      <c r="L376" s="85" t="s">
        <v>74</v>
      </c>
      <c r="M376" s="85" t="s">
        <v>75</v>
      </c>
      <c r="N376" s="85" t="s">
        <v>76</v>
      </c>
      <c r="O376" s="85" t="s">
        <v>77</v>
      </c>
    </row>
    <row r="377" spans="1:15" x14ac:dyDescent="0.3">
      <c r="A377" s="66">
        <v>1</v>
      </c>
      <c r="B377" s="49">
        <v>2</v>
      </c>
      <c r="C377" s="49">
        <v>3</v>
      </c>
      <c r="D377" s="49">
        <v>4</v>
      </c>
      <c r="E377" s="49">
        <v>5</v>
      </c>
      <c r="F377" s="49">
        <v>6</v>
      </c>
      <c r="G377" s="49">
        <v>7</v>
      </c>
      <c r="H377" s="49">
        <v>8</v>
      </c>
      <c r="I377" s="49">
        <v>9</v>
      </c>
      <c r="J377" s="49">
        <v>10</v>
      </c>
      <c r="K377" s="49">
        <v>11</v>
      </c>
      <c r="L377" s="49">
        <v>12</v>
      </c>
      <c r="M377" s="49">
        <v>13</v>
      </c>
      <c r="N377" s="49">
        <v>14</v>
      </c>
      <c r="O377" s="49">
        <v>15</v>
      </c>
    </row>
    <row r="378" spans="1:15" x14ac:dyDescent="0.3">
      <c r="A378" s="297" t="s">
        <v>78</v>
      </c>
      <c r="B378" s="297"/>
      <c r="C378" s="297"/>
      <c r="D378" s="297"/>
      <c r="E378" s="297"/>
      <c r="F378" s="297"/>
      <c r="G378" s="297"/>
      <c r="H378" s="297"/>
      <c r="I378" s="297"/>
      <c r="J378" s="297"/>
      <c r="K378" s="297"/>
      <c r="L378" s="297"/>
      <c r="M378" s="297"/>
      <c r="N378" s="297"/>
      <c r="O378" s="297"/>
    </row>
    <row r="379" spans="1:15" x14ac:dyDescent="0.3">
      <c r="A379" s="66" t="s">
        <v>320</v>
      </c>
      <c r="B379" s="51" t="s">
        <v>79</v>
      </c>
      <c r="C379" s="50">
        <v>10</v>
      </c>
      <c r="D379" s="52">
        <v>0.08</v>
      </c>
      <c r="E379" s="52">
        <v>7.25</v>
      </c>
      <c r="F379" s="52">
        <v>0.13</v>
      </c>
      <c r="G379" s="53">
        <v>66.099999999999994</v>
      </c>
      <c r="H379" s="54"/>
      <c r="I379" s="54"/>
      <c r="J379" s="50">
        <v>45</v>
      </c>
      <c r="K379" s="53">
        <v>0.1</v>
      </c>
      <c r="L379" s="53">
        <v>2.4</v>
      </c>
      <c r="M379" s="50">
        <v>3</v>
      </c>
      <c r="N379" s="52">
        <v>0.05</v>
      </c>
      <c r="O379" s="52">
        <v>0.02</v>
      </c>
    </row>
    <row r="380" spans="1:15" x14ac:dyDescent="0.3">
      <c r="A380" s="66" t="s">
        <v>386</v>
      </c>
      <c r="B380" s="51" t="s">
        <v>273</v>
      </c>
      <c r="C380" s="50">
        <v>90</v>
      </c>
      <c r="D380" s="53">
        <v>14.3</v>
      </c>
      <c r="E380" s="52">
        <v>6.86</v>
      </c>
      <c r="F380" s="52">
        <v>9.58</v>
      </c>
      <c r="G380" s="52">
        <v>154.72</v>
      </c>
      <c r="H380" s="52">
        <v>0.09</v>
      </c>
      <c r="I380" s="53">
        <v>0.5</v>
      </c>
      <c r="J380" s="53">
        <v>9.9</v>
      </c>
      <c r="K380" s="53">
        <v>0.7</v>
      </c>
      <c r="L380" s="52">
        <v>12.62</v>
      </c>
      <c r="M380" s="52">
        <v>135.03</v>
      </c>
      <c r="N380" s="53">
        <v>19.8</v>
      </c>
      <c r="O380" s="52">
        <v>0.96</v>
      </c>
    </row>
    <row r="381" spans="1:15" x14ac:dyDescent="0.3">
      <c r="A381" s="67" t="s">
        <v>354</v>
      </c>
      <c r="B381" s="51" t="s">
        <v>274</v>
      </c>
      <c r="C381" s="50">
        <v>150</v>
      </c>
      <c r="D381" s="52">
        <v>3.07</v>
      </c>
      <c r="E381" s="52">
        <v>8.42</v>
      </c>
      <c r="F381" s="52">
        <v>17.940000000000001</v>
      </c>
      <c r="G381" s="52">
        <v>160.94999999999999</v>
      </c>
      <c r="H381" s="52">
        <v>0.13</v>
      </c>
      <c r="I381" s="52">
        <v>38.75</v>
      </c>
      <c r="J381" s="52">
        <v>703.39</v>
      </c>
      <c r="K381" s="52">
        <v>3.85</v>
      </c>
      <c r="L381" s="52">
        <v>43.53</v>
      </c>
      <c r="M381" s="52">
        <v>85.09</v>
      </c>
      <c r="N381" s="52">
        <v>40.81</v>
      </c>
      <c r="O381" s="52">
        <v>1.37</v>
      </c>
    </row>
    <row r="382" spans="1:15" x14ac:dyDescent="0.3">
      <c r="A382" s="67" t="s">
        <v>340</v>
      </c>
      <c r="B382" s="51" t="s">
        <v>95</v>
      </c>
      <c r="C382" s="50">
        <v>200</v>
      </c>
      <c r="D382" s="53">
        <v>0.3</v>
      </c>
      <c r="E382" s="52">
        <v>0.06</v>
      </c>
      <c r="F382" s="53">
        <v>12.5</v>
      </c>
      <c r="G382" s="52">
        <v>53.93</v>
      </c>
      <c r="H382" s="54"/>
      <c r="I382" s="53">
        <v>30.1</v>
      </c>
      <c r="J382" s="52">
        <v>25.01</v>
      </c>
      <c r="K382" s="52">
        <v>0.11</v>
      </c>
      <c r="L382" s="52">
        <v>7.08</v>
      </c>
      <c r="M382" s="52">
        <v>8.75</v>
      </c>
      <c r="N382" s="52">
        <v>4.91</v>
      </c>
      <c r="O382" s="52">
        <v>0.94</v>
      </c>
    </row>
    <row r="383" spans="1:15" x14ac:dyDescent="0.3">
      <c r="A383" s="67"/>
      <c r="B383" s="51" t="s">
        <v>244</v>
      </c>
      <c r="C383" s="50">
        <v>40</v>
      </c>
      <c r="D383" s="52">
        <v>3.16</v>
      </c>
      <c r="E383" s="53">
        <v>0.4</v>
      </c>
      <c r="F383" s="52">
        <v>19.32</v>
      </c>
      <c r="G383" s="50">
        <v>94</v>
      </c>
      <c r="H383" s="52">
        <v>0.06</v>
      </c>
      <c r="I383" s="54"/>
      <c r="J383" s="54"/>
      <c r="K383" s="52">
        <v>0.52</v>
      </c>
      <c r="L383" s="53">
        <v>9.1999999999999993</v>
      </c>
      <c r="M383" s="53">
        <v>34.799999999999997</v>
      </c>
      <c r="N383" s="53">
        <v>13.2</v>
      </c>
      <c r="O383" s="53">
        <v>0.8</v>
      </c>
    </row>
    <row r="384" spans="1:15" x14ac:dyDescent="0.3">
      <c r="A384" s="66" t="s">
        <v>325</v>
      </c>
      <c r="B384" s="51" t="s">
        <v>81</v>
      </c>
      <c r="C384" s="50">
        <v>100</v>
      </c>
      <c r="D384" s="53">
        <v>0.4</v>
      </c>
      <c r="E384" s="53">
        <v>0.4</v>
      </c>
      <c r="F384" s="53">
        <v>9.8000000000000007</v>
      </c>
      <c r="G384" s="50">
        <v>47</v>
      </c>
      <c r="H384" s="52">
        <v>0.03</v>
      </c>
      <c r="I384" s="50">
        <v>10</v>
      </c>
      <c r="J384" s="50">
        <v>5</v>
      </c>
      <c r="K384" s="53">
        <v>0.2</v>
      </c>
      <c r="L384" s="50">
        <v>16</v>
      </c>
      <c r="M384" s="50">
        <v>11</v>
      </c>
      <c r="N384" s="50">
        <v>9</v>
      </c>
      <c r="O384" s="53">
        <v>2.2000000000000002</v>
      </c>
    </row>
    <row r="385" spans="1:15" x14ac:dyDescent="0.3">
      <c r="A385" s="298" t="s">
        <v>82</v>
      </c>
      <c r="B385" s="298"/>
      <c r="C385" s="49">
        <v>590</v>
      </c>
      <c r="D385" s="52">
        <v>21.31</v>
      </c>
      <c r="E385" s="52">
        <v>23.39</v>
      </c>
      <c r="F385" s="52">
        <v>69.27</v>
      </c>
      <c r="G385" s="53">
        <v>576.70000000000005</v>
      </c>
      <c r="H385" s="52">
        <v>0.31</v>
      </c>
      <c r="I385" s="52">
        <v>79.349999999999994</v>
      </c>
      <c r="J385" s="53">
        <v>788.3</v>
      </c>
      <c r="K385" s="52">
        <v>5.48</v>
      </c>
      <c r="L385" s="52">
        <v>90.83</v>
      </c>
      <c r="M385" s="52">
        <v>277.67</v>
      </c>
      <c r="N385" s="52">
        <v>87.77</v>
      </c>
      <c r="O385" s="52">
        <v>6.29</v>
      </c>
    </row>
    <row r="386" spans="1:15" x14ac:dyDescent="0.3">
      <c r="A386" s="297" t="s">
        <v>18</v>
      </c>
      <c r="B386" s="297"/>
      <c r="C386" s="297"/>
      <c r="D386" s="297"/>
      <c r="E386" s="297"/>
      <c r="F386" s="297"/>
      <c r="G386" s="297"/>
      <c r="H386" s="297"/>
      <c r="I386" s="297"/>
      <c r="J386" s="297"/>
      <c r="K386" s="297"/>
      <c r="L386" s="297"/>
      <c r="M386" s="297"/>
      <c r="N386" s="297"/>
      <c r="O386" s="297"/>
    </row>
    <row r="387" spans="1:15" x14ac:dyDescent="0.3">
      <c r="A387" s="66" t="s">
        <v>356</v>
      </c>
      <c r="B387" s="51" t="s">
        <v>275</v>
      </c>
      <c r="C387" s="50">
        <v>60</v>
      </c>
      <c r="D387" s="52">
        <v>0.76</v>
      </c>
      <c r="E387" s="52">
        <v>3.12</v>
      </c>
      <c r="F387" s="52">
        <v>2.73</v>
      </c>
      <c r="G387" s="52">
        <v>42.71</v>
      </c>
      <c r="H387" s="52">
        <v>0.03</v>
      </c>
      <c r="I387" s="52">
        <v>11.79</v>
      </c>
      <c r="J387" s="52">
        <v>40.770000000000003</v>
      </c>
      <c r="K387" s="52">
        <v>1.58</v>
      </c>
      <c r="L387" s="52">
        <v>19.02</v>
      </c>
      <c r="M387" s="52">
        <v>28.83</v>
      </c>
      <c r="N387" s="53">
        <v>13.3</v>
      </c>
      <c r="O387" s="53">
        <v>0.6</v>
      </c>
    </row>
    <row r="388" spans="1:15" ht="33" x14ac:dyDescent="0.3">
      <c r="A388" s="66" t="s">
        <v>361</v>
      </c>
      <c r="B388" s="51" t="s">
        <v>218</v>
      </c>
      <c r="C388" s="50">
        <v>200</v>
      </c>
      <c r="D388" s="53">
        <v>4.33</v>
      </c>
      <c r="E388" s="52">
        <v>8.83</v>
      </c>
      <c r="F388" s="52">
        <v>16.779999999999998</v>
      </c>
      <c r="G388" s="52">
        <v>159.22</v>
      </c>
      <c r="H388" s="52">
        <v>0.2</v>
      </c>
      <c r="I388" s="53">
        <v>13.799999999999999</v>
      </c>
      <c r="J388" s="53">
        <v>181.8</v>
      </c>
      <c r="K388" s="52">
        <v>2.88</v>
      </c>
      <c r="L388" s="52">
        <v>15.34</v>
      </c>
      <c r="M388" s="52">
        <v>82.28</v>
      </c>
      <c r="N388" s="52">
        <v>23.58</v>
      </c>
      <c r="O388" s="53">
        <v>1.25</v>
      </c>
    </row>
    <row r="389" spans="1:15" x14ac:dyDescent="0.3">
      <c r="A389" s="66" t="s">
        <v>343</v>
      </c>
      <c r="B389" s="51" t="s">
        <v>305</v>
      </c>
      <c r="C389" s="50">
        <v>245</v>
      </c>
      <c r="D389" s="52">
        <v>19.189999999999998</v>
      </c>
      <c r="E389" s="52">
        <v>22.45</v>
      </c>
      <c r="F389" s="52">
        <v>59.52</v>
      </c>
      <c r="G389" s="52">
        <v>516.18999999999994</v>
      </c>
      <c r="H389" s="53">
        <v>0.3</v>
      </c>
      <c r="I389" s="52">
        <v>2.89</v>
      </c>
      <c r="J389" s="53">
        <v>157.30000000000001</v>
      </c>
      <c r="K389" s="52">
        <v>2.5799999999999996</v>
      </c>
      <c r="L389" s="52">
        <v>54.11</v>
      </c>
      <c r="M389" s="53">
        <v>268.3</v>
      </c>
      <c r="N389" s="53">
        <v>40.130000000000003</v>
      </c>
      <c r="O389" s="52">
        <v>2</v>
      </c>
    </row>
    <row r="390" spans="1:15" x14ac:dyDescent="0.3">
      <c r="A390" s="66" t="s">
        <v>344</v>
      </c>
      <c r="B390" s="51" t="s">
        <v>96</v>
      </c>
      <c r="C390" s="50">
        <v>200</v>
      </c>
      <c r="D390" s="53">
        <v>0.2</v>
      </c>
      <c r="E390" s="52">
        <v>0.08</v>
      </c>
      <c r="F390" s="52">
        <v>12.44</v>
      </c>
      <c r="G390" s="52">
        <v>52.69</v>
      </c>
      <c r="H390" s="52">
        <v>0.01</v>
      </c>
      <c r="I390" s="50">
        <v>40</v>
      </c>
      <c r="J390" s="53">
        <v>3.4</v>
      </c>
      <c r="K390" s="52">
        <v>0.14000000000000001</v>
      </c>
      <c r="L390" s="52">
        <v>7.53</v>
      </c>
      <c r="M390" s="53">
        <v>6.6</v>
      </c>
      <c r="N390" s="53">
        <v>6.2</v>
      </c>
      <c r="O390" s="52">
        <v>0.28999999999999998</v>
      </c>
    </row>
    <row r="391" spans="1:15" x14ac:dyDescent="0.3">
      <c r="A391" s="67"/>
      <c r="B391" s="51" t="s">
        <v>244</v>
      </c>
      <c r="C391" s="50">
        <v>20</v>
      </c>
      <c r="D391" s="52">
        <v>1.58</v>
      </c>
      <c r="E391" s="53">
        <v>0.2</v>
      </c>
      <c r="F391" s="52">
        <v>9.66</v>
      </c>
      <c r="G391" s="50">
        <v>47</v>
      </c>
      <c r="H391" s="52">
        <v>0.03</v>
      </c>
      <c r="I391" s="54"/>
      <c r="J391" s="54"/>
      <c r="K391" s="52">
        <v>0.26</v>
      </c>
      <c r="L391" s="53">
        <v>4.5999999999999996</v>
      </c>
      <c r="M391" s="53">
        <v>17.399999999999999</v>
      </c>
      <c r="N391" s="53">
        <v>6.6</v>
      </c>
      <c r="O391" s="53">
        <v>0.4</v>
      </c>
    </row>
    <row r="392" spans="1:15" x14ac:dyDescent="0.3">
      <c r="A392" s="67"/>
      <c r="B392" s="51" t="s">
        <v>250</v>
      </c>
      <c r="C392" s="50">
        <v>50</v>
      </c>
      <c r="D392" s="53">
        <v>3.3</v>
      </c>
      <c r="E392" s="53">
        <v>0.6</v>
      </c>
      <c r="F392" s="52">
        <v>19.82</v>
      </c>
      <c r="G392" s="50">
        <v>99</v>
      </c>
      <c r="H392" s="52">
        <v>0.09</v>
      </c>
      <c r="I392" s="54"/>
      <c r="J392" s="54"/>
      <c r="K392" s="53">
        <v>0.7</v>
      </c>
      <c r="L392" s="53">
        <v>14.5</v>
      </c>
      <c r="M392" s="50">
        <v>75</v>
      </c>
      <c r="N392" s="53">
        <v>23.5</v>
      </c>
      <c r="O392" s="52">
        <v>1.95</v>
      </c>
    </row>
    <row r="393" spans="1:15" s="9" customFormat="1" x14ac:dyDescent="0.3">
      <c r="A393" s="66" t="s">
        <v>325</v>
      </c>
      <c r="B393" s="51" t="s">
        <v>90</v>
      </c>
      <c r="C393" s="50">
        <v>100</v>
      </c>
      <c r="D393" s="53">
        <v>0.4</v>
      </c>
      <c r="E393" s="53">
        <v>0.3</v>
      </c>
      <c r="F393" s="53">
        <v>10.3</v>
      </c>
      <c r="G393" s="50">
        <v>47</v>
      </c>
      <c r="H393" s="52">
        <v>0.02</v>
      </c>
      <c r="I393" s="50">
        <v>5</v>
      </c>
      <c r="J393" s="50">
        <v>2</v>
      </c>
      <c r="K393" s="53">
        <v>0.4</v>
      </c>
      <c r="L393" s="50">
        <v>19</v>
      </c>
      <c r="M393" s="50">
        <v>16</v>
      </c>
      <c r="N393" s="50">
        <v>12</v>
      </c>
      <c r="O393" s="53">
        <v>2.2999999999999998</v>
      </c>
    </row>
    <row r="394" spans="1:15" s="9" customFormat="1" x14ac:dyDescent="0.3">
      <c r="A394" s="298" t="s">
        <v>86</v>
      </c>
      <c r="B394" s="298"/>
      <c r="C394" s="49">
        <v>885</v>
      </c>
      <c r="D394" s="52">
        <v>29.76</v>
      </c>
      <c r="E394" s="52">
        <v>35.58</v>
      </c>
      <c r="F394" s="52">
        <v>131.25</v>
      </c>
      <c r="G394" s="52">
        <v>963.81</v>
      </c>
      <c r="H394" s="52">
        <v>0.68</v>
      </c>
      <c r="I394" s="52">
        <v>73.48</v>
      </c>
      <c r="J394" s="52">
        <v>385.27</v>
      </c>
      <c r="K394" s="52">
        <v>8.5399999999999991</v>
      </c>
      <c r="L394" s="53">
        <v>134.1</v>
      </c>
      <c r="M394" s="52">
        <v>494.41</v>
      </c>
      <c r="N394" s="52">
        <v>125.31</v>
      </c>
      <c r="O394" s="52">
        <v>8.7899999999999991</v>
      </c>
    </row>
    <row r="395" spans="1:15" s="9" customFormat="1" x14ac:dyDescent="0.3">
      <c r="A395" s="297" t="s">
        <v>24</v>
      </c>
      <c r="B395" s="297"/>
      <c r="C395" s="297"/>
      <c r="D395" s="297"/>
      <c r="E395" s="297"/>
      <c r="F395" s="297"/>
      <c r="G395" s="297"/>
      <c r="H395" s="297"/>
      <c r="I395" s="297"/>
      <c r="J395" s="297"/>
      <c r="K395" s="297"/>
      <c r="L395" s="297"/>
      <c r="M395" s="297"/>
      <c r="N395" s="297"/>
      <c r="O395" s="297"/>
    </row>
    <row r="396" spans="1:15" s="9" customFormat="1" x14ac:dyDescent="0.3">
      <c r="A396" s="67" t="s">
        <v>375</v>
      </c>
      <c r="B396" s="51" t="s">
        <v>266</v>
      </c>
      <c r="C396" s="50">
        <v>75</v>
      </c>
      <c r="D396" s="52">
        <v>12.89</v>
      </c>
      <c r="E396" s="52">
        <v>9.43</v>
      </c>
      <c r="F396" s="53">
        <v>12.3</v>
      </c>
      <c r="G396" s="52">
        <v>188.27</v>
      </c>
      <c r="H396" s="52">
        <v>0.04</v>
      </c>
      <c r="I396" s="52">
        <v>0.32</v>
      </c>
      <c r="J396" s="52">
        <v>65.05</v>
      </c>
      <c r="K396" s="52">
        <v>0.34</v>
      </c>
      <c r="L396" s="52">
        <v>110.49</v>
      </c>
      <c r="M396" s="52">
        <v>157.52000000000001</v>
      </c>
      <c r="N396" s="52">
        <v>17.66</v>
      </c>
      <c r="O396" s="52">
        <v>0.54</v>
      </c>
    </row>
    <row r="397" spans="1:15" x14ac:dyDescent="0.3">
      <c r="A397" s="67"/>
      <c r="B397" s="51" t="s">
        <v>267</v>
      </c>
      <c r="C397" s="50">
        <v>200</v>
      </c>
      <c r="D397" s="53">
        <v>8.1999999999999993</v>
      </c>
      <c r="E397" s="50">
        <v>3</v>
      </c>
      <c r="F397" s="53">
        <v>11.8</v>
      </c>
      <c r="G397" s="50">
        <v>114</v>
      </c>
      <c r="H397" s="52">
        <v>0.06</v>
      </c>
      <c r="I397" s="53">
        <v>1.2</v>
      </c>
      <c r="J397" s="50">
        <v>20</v>
      </c>
      <c r="K397" s="54"/>
      <c r="L397" s="50">
        <v>248</v>
      </c>
      <c r="M397" s="50">
        <v>190</v>
      </c>
      <c r="N397" s="50">
        <v>30</v>
      </c>
      <c r="O397" s="53">
        <v>0.2</v>
      </c>
    </row>
    <row r="398" spans="1:15" x14ac:dyDescent="0.3">
      <c r="A398" s="67" t="s">
        <v>325</v>
      </c>
      <c r="B398" s="51" t="s">
        <v>245</v>
      </c>
      <c r="C398" s="50">
        <v>100</v>
      </c>
      <c r="D398" s="53">
        <v>0.8</v>
      </c>
      <c r="E398" s="53">
        <v>0.4</v>
      </c>
      <c r="F398" s="53">
        <v>8.1</v>
      </c>
      <c r="G398" s="50">
        <v>47</v>
      </c>
      <c r="H398" s="52">
        <v>0.02</v>
      </c>
      <c r="I398" s="50">
        <v>180</v>
      </c>
      <c r="J398" s="50">
        <v>15</v>
      </c>
      <c r="K398" s="53">
        <v>0.3</v>
      </c>
      <c r="L398" s="50">
        <v>40</v>
      </c>
      <c r="M398" s="50">
        <v>34</v>
      </c>
      <c r="N398" s="50">
        <v>25</v>
      </c>
      <c r="O398" s="53">
        <v>0.8</v>
      </c>
    </row>
    <row r="399" spans="1:15" x14ac:dyDescent="0.3">
      <c r="A399" s="298" t="s">
        <v>130</v>
      </c>
      <c r="B399" s="298"/>
      <c r="C399" s="49">
        <v>375</v>
      </c>
      <c r="D399" s="52">
        <v>21.89</v>
      </c>
      <c r="E399" s="52">
        <v>12.83</v>
      </c>
      <c r="F399" s="52">
        <v>32.200000000000003</v>
      </c>
      <c r="G399" s="52">
        <v>349.27</v>
      </c>
      <c r="H399" s="52">
        <v>0.12</v>
      </c>
      <c r="I399" s="52">
        <v>181.52</v>
      </c>
      <c r="J399" s="52">
        <v>100.05</v>
      </c>
      <c r="K399" s="52">
        <v>0.64</v>
      </c>
      <c r="L399" s="52">
        <v>398.49</v>
      </c>
      <c r="M399" s="52">
        <v>381.52</v>
      </c>
      <c r="N399" s="52">
        <v>72.66</v>
      </c>
      <c r="O399" s="52">
        <v>1.54</v>
      </c>
    </row>
    <row r="400" spans="1:15" x14ac:dyDescent="0.3">
      <c r="A400" s="298" t="s">
        <v>88</v>
      </c>
      <c r="B400" s="298"/>
      <c r="C400" s="55">
        <v>1850</v>
      </c>
      <c r="D400" s="52">
        <v>72.959999999999994</v>
      </c>
      <c r="E400" s="52">
        <v>71.8</v>
      </c>
      <c r="F400" s="52">
        <v>232.72</v>
      </c>
      <c r="G400" s="52">
        <v>1889.78</v>
      </c>
      <c r="H400" s="52">
        <v>1.1100000000000001</v>
      </c>
      <c r="I400" s="52">
        <v>334.35</v>
      </c>
      <c r="J400" s="52">
        <v>1273.6199999999999</v>
      </c>
      <c r="K400" s="52">
        <v>14.66</v>
      </c>
      <c r="L400" s="52">
        <v>623.41999999999996</v>
      </c>
      <c r="M400" s="53">
        <v>1153.5999999999999</v>
      </c>
      <c r="N400" s="52">
        <v>285.74</v>
      </c>
      <c r="O400" s="52">
        <v>16.62</v>
      </c>
    </row>
    <row r="401" spans="1:15" s="9" customFormat="1" x14ac:dyDescent="0.3">
      <c r="A401" s="63" t="s">
        <v>120</v>
      </c>
      <c r="B401" s="10" t="s">
        <v>121</v>
      </c>
      <c r="C401" s="11"/>
      <c r="D401" s="11"/>
      <c r="E401" s="11"/>
      <c r="F401" s="11"/>
      <c r="G401" s="11"/>
      <c r="H401" s="293"/>
      <c r="I401" s="293"/>
      <c r="J401" s="300"/>
      <c r="K401" s="300"/>
      <c r="L401" s="300"/>
      <c r="M401" s="300"/>
      <c r="N401" s="300"/>
      <c r="O401" s="300"/>
    </row>
    <row r="402" spans="1:15" s="9" customFormat="1" x14ac:dyDescent="0.3">
      <c r="A402" s="63" t="s">
        <v>122</v>
      </c>
      <c r="B402" s="10" t="s">
        <v>741</v>
      </c>
      <c r="C402" s="11"/>
      <c r="D402" s="11"/>
      <c r="E402" s="11"/>
      <c r="F402" s="11"/>
      <c r="G402" s="11"/>
      <c r="H402" s="293"/>
      <c r="I402" s="293"/>
      <c r="J402" s="301"/>
      <c r="K402" s="301"/>
      <c r="L402" s="301"/>
      <c r="M402" s="301"/>
      <c r="N402" s="301"/>
      <c r="O402" s="301"/>
    </row>
    <row r="403" spans="1:15" s="9" customFormat="1" x14ac:dyDescent="0.3">
      <c r="A403" s="64" t="s">
        <v>57</v>
      </c>
      <c r="B403" s="12" t="s">
        <v>97</v>
      </c>
      <c r="C403" s="13"/>
      <c r="D403" s="13"/>
      <c r="E403" s="13"/>
      <c r="F403" s="11"/>
      <c r="G403" s="11"/>
      <c r="H403" s="84"/>
      <c r="I403" s="84"/>
      <c r="J403" s="83"/>
      <c r="K403" s="83"/>
      <c r="L403" s="83"/>
      <c r="M403" s="83"/>
      <c r="N403" s="83"/>
      <c r="O403" s="83"/>
    </row>
    <row r="404" spans="1:15" s="9" customFormat="1" x14ac:dyDescent="0.3">
      <c r="A404" s="65" t="s">
        <v>59</v>
      </c>
      <c r="B404" s="14">
        <v>3</v>
      </c>
      <c r="C404" s="15"/>
      <c r="D404" s="11"/>
      <c r="E404" s="11"/>
      <c r="F404" s="11"/>
      <c r="G404" s="11"/>
      <c r="H404" s="84"/>
      <c r="I404" s="84"/>
      <c r="J404" s="83"/>
      <c r="K404" s="83"/>
      <c r="L404" s="83"/>
      <c r="M404" s="83"/>
      <c r="N404" s="83"/>
      <c r="O404" s="83"/>
    </row>
    <row r="405" spans="1:15" s="9" customFormat="1" x14ac:dyDescent="0.3">
      <c r="A405" s="295" t="s">
        <v>60</v>
      </c>
      <c r="B405" s="295" t="s">
        <v>61</v>
      </c>
      <c r="C405" s="295" t="s">
        <v>62</v>
      </c>
      <c r="D405" s="294" t="s">
        <v>63</v>
      </c>
      <c r="E405" s="294"/>
      <c r="F405" s="294"/>
      <c r="G405" s="295" t="s">
        <v>64</v>
      </c>
      <c r="H405" s="294" t="s">
        <v>65</v>
      </c>
      <c r="I405" s="294"/>
      <c r="J405" s="294"/>
      <c r="K405" s="294"/>
      <c r="L405" s="294" t="s">
        <v>66</v>
      </c>
      <c r="M405" s="294"/>
      <c r="N405" s="294"/>
      <c r="O405" s="294"/>
    </row>
    <row r="406" spans="1:15" x14ac:dyDescent="0.3">
      <c r="A406" s="296"/>
      <c r="B406" s="299"/>
      <c r="C406" s="296"/>
      <c r="D406" s="85" t="s">
        <v>67</v>
      </c>
      <c r="E406" s="85" t="s">
        <v>68</v>
      </c>
      <c r="F406" s="85" t="s">
        <v>69</v>
      </c>
      <c r="G406" s="296"/>
      <c r="H406" s="85" t="s">
        <v>70</v>
      </c>
      <c r="I406" s="85" t="s">
        <v>71</v>
      </c>
      <c r="J406" s="85" t="s">
        <v>72</v>
      </c>
      <c r="K406" s="85" t="s">
        <v>73</v>
      </c>
      <c r="L406" s="85" t="s">
        <v>74</v>
      </c>
      <c r="M406" s="85" t="s">
        <v>75</v>
      </c>
      <c r="N406" s="85" t="s">
        <v>76</v>
      </c>
      <c r="O406" s="85" t="s">
        <v>77</v>
      </c>
    </row>
    <row r="407" spans="1:15" x14ac:dyDescent="0.3">
      <c r="A407" s="66">
        <v>1</v>
      </c>
      <c r="B407" s="49">
        <v>2</v>
      </c>
      <c r="C407" s="49">
        <v>3</v>
      </c>
      <c r="D407" s="49">
        <v>4</v>
      </c>
      <c r="E407" s="49">
        <v>5</v>
      </c>
      <c r="F407" s="49">
        <v>6</v>
      </c>
      <c r="G407" s="49">
        <v>7</v>
      </c>
      <c r="H407" s="49">
        <v>8</v>
      </c>
      <c r="I407" s="49">
        <v>9</v>
      </c>
      <c r="J407" s="49">
        <v>10</v>
      </c>
      <c r="K407" s="49">
        <v>11</v>
      </c>
      <c r="L407" s="49">
        <v>12</v>
      </c>
      <c r="M407" s="49">
        <v>13</v>
      </c>
      <c r="N407" s="49">
        <v>14</v>
      </c>
      <c r="O407" s="49">
        <v>15</v>
      </c>
    </row>
    <row r="408" spans="1:15" x14ac:dyDescent="0.3">
      <c r="A408" s="297" t="s">
        <v>78</v>
      </c>
      <c r="B408" s="297"/>
      <c r="C408" s="297"/>
      <c r="D408" s="297"/>
      <c r="E408" s="297"/>
      <c r="F408" s="297"/>
      <c r="G408" s="297"/>
      <c r="H408" s="297"/>
      <c r="I408" s="297"/>
      <c r="J408" s="297"/>
      <c r="K408" s="297"/>
      <c r="L408" s="297"/>
      <c r="M408" s="297"/>
      <c r="N408" s="297"/>
      <c r="O408" s="297"/>
    </row>
    <row r="409" spans="1:15" x14ac:dyDescent="0.3">
      <c r="A409" s="66" t="s">
        <v>320</v>
      </c>
      <c r="B409" s="51" t="s">
        <v>79</v>
      </c>
      <c r="C409" s="50">
        <v>10</v>
      </c>
      <c r="D409" s="52">
        <v>0.08</v>
      </c>
      <c r="E409" s="52">
        <v>7.25</v>
      </c>
      <c r="F409" s="52">
        <v>0.13</v>
      </c>
      <c r="G409" s="53">
        <v>66.099999999999994</v>
      </c>
      <c r="H409" s="54"/>
      <c r="I409" s="54"/>
      <c r="J409" s="50">
        <v>45</v>
      </c>
      <c r="K409" s="53">
        <v>0.1</v>
      </c>
      <c r="L409" s="53">
        <v>2.4</v>
      </c>
      <c r="M409" s="50">
        <v>3</v>
      </c>
      <c r="N409" s="52">
        <v>0.05</v>
      </c>
      <c r="O409" s="52">
        <v>0.02</v>
      </c>
    </row>
    <row r="410" spans="1:15" x14ac:dyDescent="0.3">
      <c r="A410" s="66" t="s">
        <v>321</v>
      </c>
      <c r="B410" s="51" t="s">
        <v>80</v>
      </c>
      <c r="C410" s="50">
        <v>15</v>
      </c>
      <c r="D410" s="52">
        <v>3.48</v>
      </c>
      <c r="E410" s="52">
        <v>4.43</v>
      </c>
      <c r="F410" s="54"/>
      <c r="G410" s="53">
        <v>54.6</v>
      </c>
      <c r="H410" s="52">
        <v>0.01</v>
      </c>
      <c r="I410" s="52">
        <v>0.11</v>
      </c>
      <c r="J410" s="53">
        <v>43.2</v>
      </c>
      <c r="K410" s="52">
        <v>0.08</v>
      </c>
      <c r="L410" s="50">
        <v>132</v>
      </c>
      <c r="M410" s="50">
        <v>75</v>
      </c>
      <c r="N410" s="52">
        <v>5.25</v>
      </c>
      <c r="O410" s="52">
        <v>0.15</v>
      </c>
    </row>
    <row r="411" spans="1:15" x14ac:dyDescent="0.3">
      <c r="A411" s="67" t="s">
        <v>345</v>
      </c>
      <c r="B411" s="51" t="s">
        <v>268</v>
      </c>
      <c r="C411" s="50">
        <v>50</v>
      </c>
      <c r="D411" s="52">
        <v>4.84</v>
      </c>
      <c r="E411" s="53">
        <v>5.8</v>
      </c>
      <c r="F411" s="53">
        <v>0.9</v>
      </c>
      <c r="G411" s="52">
        <v>75.19</v>
      </c>
      <c r="H411" s="52">
        <v>0.03</v>
      </c>
      <c r="I411" s="52">
        <v>0.17</v>
      </c>
      <c r="J411" s="52">
        <v>102.86</v>
      </c>
      <c r="K411" s="52">
        <v>0.24</v>
      </c>
      <c r="L411" s="52">
        <v>36.25</v>
      </c>
      <c r="M411" s="52">
        <v>79.69</v>
      </c>
      <c r="N411" s="52">
        <v>6.09</v>
      </c>
      <c r="O411" s="53">
        <v>0.9</v>
      </c>
    </row>
    <row r="412" spans="1:15" x14ac:dyDescent="0.3">
      <c r="A412" s="66" t="s">
        <v>346</v>
      </c>
      <c r="B412" s="51" t="s">
        <v>200</v>
      </c>
      <c r="C412" s="50">
        <v>200</v>
      </c>
      <c r="D412" s="52">
        <v>5.98</v>
      </c>
      <c r="E412" s="53">
        <v>5.6</v>
      </c>
      <c r="F412" s="52">
        <v>34.33</v>
      </c>
      <c r="G412" s="52">
        <v>188.82</v>
      </c>
      <c r="H412" s="52">
        <v>0.41</v>
      </c>
      <c r="I412" s="52">
        <v>2.38</v>
      </c>
      <c r="J412" s="52">
        <v>231.26</v>
      </c>
      <c r="K412" s="52">
        <v>0.25</v>
      </c>
      <c r="L412" s="52">
        <v>220.35</v>
      </c>
      <c r="M412" s="53">
        <v>177.7</v>
      </c>
      <c r="N412" s="52">
        <v>29.62</v>
      </c>
      <c r="O412" s="52">
        <v>5.01</v>
      </c>
    </row>
    <row r="413" spans="1:15" x14ac:dyDescent="0.3">
      <c r="A413" s="66" t="s">
        <v>324</v>
      </c>
      <c r="B413" s="51" t="s">
        <v>14</v>
      </c>
      <c r="C413" s="50">
        <v>200</v>
      </c>
      <c r="D413" s="52">
        <v>0.26</v>
      </c>
      <c r="E413" s="52">
        <v>0.03</v>
      </c>
      <c r="F413" s="52">
        <v>11.26</v>
      </c>
      <c r="G413" s="52">
        <v>47.79</v>
      </c>
      <c r="H413" s="54"/>
      <c r="I413" s="53">
        <v>2.9</v>
      </c>
      <c r="J413" s="53">
        <v>0.5</v>
      </c>
      <c r="K413" s="52">
        <v>0.01</v>
      </c>
      <c r="L413" s="52">
        <v>8.08</v>
      </c>
      <c r="M413" s="52">
        <v>9.7799999999999994</v>
      </c>
      <c r="N413" s="52">
        <v>5.24</v>
      </c>
      <c r="O413" s="53">
        <v>0.9</v>
      </c>
    </row>
    <row r="414" spans="1:15" x14ac:dyDescent="0.3">
      <c r="A414" s="67"/>
      <c r="B414" s="51" t="s">
        <v>244</v>
      </c>
      <c r="C414" s="50">
        <v>40</v>
      </c>
      <c r="D414" s="52">
        <v>3.16</v>
      </c>
      <c r="E414" s="53">
        <v>0.4</v>
      </c>
      <c r="F414" s="52">
        <v>19.32</v>
      </c>
      <c r="G414" s="50">
        <v>94</v>
      </c>
      <c r="H414" s="52">
        <v>0.06</v>
      </c>
      <c r="I414" s="54"/>
      <c r="J414" s="54"/>
      <c r="K414" s="52">
        <v>0.52</v>
      </c>
      <c r="L414" s="53">
        <v>9.1999999999999993</v>
      </c>
      <c r="M414" s="53">
        <v>34.799999999999997</v>
      </c>
      <c r="N414" s="53">
        <v>13.2</v>
      </c>
      <c r="O414" s="53">
        <v>0.8</v>
      </c>
    </row>
    <row r="415" spans="1:15" x14ac:dyDescent="0.3">
      <c r="A415" s="67" t="s">
        <v>325</v>
      </c>
      <c r="B415" s="51" t="s">
        <v>90</v>
      </c>
      <c r="C415" s="50">
        <v>100</v>
      </c>
      <c r="D415" s="52">
        <v>0.4</v>
      </c>
      <c r="E415" s="53">
        <v>0.3</v>
      </c>
      <c r="F415" s="52">
        <v>10.3</v>
      </c>
      <c r="G415" s="53">
        <v>47</v>
      </c>
      <c r="H415" s="52">
        <v>0.02</v>
      </c>
      <c r="I415" s="50">
        <v>5</v>
      </c>
      <c r="J415" s="50">
        <v>2</v>
      </c>
      <c r="K415" s="53">
        <v>0.4</v>
      </c>
      <c r="L415" s="50">
        <v>19</v>
      </c>
      <c r="M415" s="53">
        <v>16</v>
      </c>
      <c r="N415" s="53">
        <v>12</v>
      </c>
      <c r="O415" s="52">
        <v>2.2999999999999998</v>
      </c>
    </row>
    <row r="416" spans="1:15" x14ac:dyDescent="0.3">
      <c r="A416" s="298" t="s">
        <v>82</v>
      </c>
      <c r="B416" s="298"/>
      <c r="C416" s="49">
        <v>615</v>
      </c>
      <c r="D416" s="52">
        <v>18.670000000000002</v>
      </c>
      <c r="E416" s="52">
        <v>22.8</v>
      </c>
      <c r="F416" s="52">
        <v>64.67</v>
      </c>
      <c r="G416" s="50">
        <v>544.70000000000005</v>
      </c>
      <c r="H416" s="52">
        <v>0.42</v>
      </c>
      <c r="I416" s="52">
        <v>10.56</v>
      </c>
      <c r="J416" s="52">
        <v>363.7</v>
      </c>
      <c r="K416" s="53">
        <v>1.58</v>
      </c>
      <c r="L416" s="52">
        <v>427.04</v>
      </c>
      <c r="M416" s="52">
        <v>391.81</v>
      </c>
      <c r="N416" s="52">
        <v>70.17</v>
      </c>
      <c r="O416" s="52">
        <v>8.5299999999999994</v>
      </c>
    </row>
    <row r="417" spans="1:15" x14ac:dyDescent="0.3">
      <c r="A417" s="297" t="s">
        <v>18</v>
      </c>
      <c r="B417" s="297"/>
      <c r="C417" s="297"/>
      <c r="D417" s="297"/>
      <c r="E417" s="297"/>
      <c r="F417" s="297"/>
      <c r="G417" s="297"/>
      <c r="H417" s="297"/>
      <c r="I417" s="297"/>
      <c r="J417" s="297"/>
      <c r="K417" s="297"/>
      <c r="L417" s="297"/>
      <c r="M417" s="297"/>
      <c r="N417" s="297"/>
      <c r="O417" s="297"/>
    </row>
    <row r="418" spans="1:15" ht="33" x14ac:dyDescent="0.3">
      <c r="A418" s="66" t="s">
        <v>365</v>
      </c>
      <c r="B418" s="51" t="s">
        <v>286</v>
      </c>
      <c r="C418" s="50">
        <v>60</v>
      </c>
      <c r="D418" s="50">
        <v>0.9</v>
      </c>
      <c r="E418" s="52">
        <v>6.27</v>
      </c>
      <c r="F418" s="53">
        <v>5.29</v>
      </c>
      <c r="G418" s="52">
        <v>81.27</v>
      </c>
      <c r="H418" s="52">
        <v>0.03</v>
      </c>
      <c r="I418" s="53">
        <v>4.87</v>
      </c>
      <c r="J418" s="52">
        <v>221.05</v>
      </c>
      <c r="K418" s="52">
        <v>2.72</v>
      </c>
      <c r="L418" s="52">
        <v>9.9</v>
      </c>
      <c r="M418" s="52">
        <v>26.21</v>
      </c>
      <c r="N418" s="52">
        <v>11.51</v>
      </c>
      <c r="O418" s="52">
        <v>0.36</v>
      </c>
    </row>
    <row r="419" spans="1:15" x14ac:dyDescent="0.3">
      <c r="A419" s="66" t="s">
        <v>360</v>
      </c>
      <c r="B419" s="51" t="s">
        <v>306</v>
      </c>
      <c r="C419" s="50">
        <v>225</v>
      </c>
      <c r="D419" s="52">
        <v>4.47</v>
      </c>
      <c r="E419" s="52">
        <v>11.82</v>
      </c>
      <c r="F419" s="52">
        <v>8.84</v>
      </c>
      <c r="G419" s="52">
        <v>161.07</v>
      </c>
      <c r="H419" s="52">
        <v>0.35</v>
      </c>
      <c r="I419" s="52">
        <v>31.080000000000002</v>
      </c>
      <c r="J419" s="53">
        <v>280</v>
      </c>
      <c r="K419" s="52">
        <v>3.6199999999999997</v>
      </c>
      <c r="L419" s="52">
        <v>49.690000000000005</v>
      </c>
      <c r="M419" s="52">
        <v>123.22</v>
      </c>
      <c r="N419" s="52">
        <v>63.050000000000004</v>
      </c>
      <c r="O419" s="52">
        <v>1.92</v>
      </c>
    </row>
    <row r="420" spans="1:15" x14ac:dyDescent="0.3">
      <c r="A420" s="66" t="s">
        <v>387</v>
      </c>
      <c r="B420" s="51" t="s">
        <v>307</v>
      </c>
      <c r="C420" s="50">
        <v>240</v>
      </c>
      <c r="D420" s="52">
        <v>23.64</v>
      </c>
      <c r="E420" s="52">
        <v>14.08</v>
      </c>
      <c r="F420" s="52">
        <v>41.06</v>
      </c>
      <c r="G420" s="52">
        <v>385.87</v>
      </c>
      <c r="H420" s="52">
        <v>0.75</v>
      </c>
      <c r="I420" s="52">
        <v>6.66</v>
      </c>
      <c r="J420" s="50">
        <v>700</v>
      </c>
      <c r="K420" s="52">
        <v>2.17</v>
      </c>
      <c r="L420" s="52">
        <v>30.45</v>
      </c>
      <c r="M420" s="52">
        <v>300.16000000000003</v>
      </c>
      <c r="N420" s="52">
        <v>65.42</v>
      </c>
      <c r="O420" s="52">
        <v>3.73</v>
      </c>
    </row>
    <row r="421" spans="1:15" x14ac:dyDescent="0.3">
      <c r="A421" s="66" t="s">
        <v>351</v>
      </c>
      <c r="B421" s="51" t="s">
        <v>99</v>
      </c>
      <c r="C421" s="50">
        <v>200</v>
      </c>
      <c r="D421" s="52">
        <v>0.54</v>
      </c>
      <c r="E421" s="52">
        <v>0.22</v>
      </c>
      <c r="F421" s="52">
        <v>18.71</v>
      </c>
      <c r="G421" s="52">
        <v>89.33</v>
      </c>
      <c r="H421" s="52">
        <v>0.01</v>
      </c>
      <c r="I421" s="50">
        <v>160</v>
      </c>
      <c r="J421" s="52">
        <v>130.72</v>
      </c>
      <c r="K421" s="52">
        <v>0.61</v>
      </c>
      <c r="L421" s="52">
        <v>9.93</v>
      </c>
      <c r="M421" s="52">
        <v>2.72</v>
      </c>
      <c r="N421" s="52">
        <v>2.72</v>
      </c>
      <c r="O421" s="52">
        <v>0.51</v>
      </c>
    </row>
    <row r="422" spans="1:15" x14ac:dyDescent="0.3">
      <c r="A422" s="67"/>
      <c r="B422" s="51" t="s">
        <v>244</v>
      </c>
      <c r="C422" s="50">
        <v>20</v>
      </c>
      <c r="D422" s="52">
        <v>1.58</v>
      </c>
      <c r="E422" s="53">
        <v>0.2</v>
      </c>
      <c r="F422" s="52">
        <v>9.66</v>
      </c>
      <c r="G422" s="50">
        <v>47</v>
      </c>
      <c r="H422" s="52">
        <v>0.03</v>
      </c>
      <c r="I422" s="54"/>
      <c r="J422" s="54"/>
      <c r="K422" s="52">
        <v>0.26</v>
      </c>
      <c r="L422" s="53">
        <v>4.5999999999999996</v>
      </c>
      <c r="M422" s="53">
        <v>17.399999999999999</v>
      </c>
      <c r="N422" s="53">
        <v>6.6</v>
      </c>
      <c r="O422" s="53">
        <v>0.4</v>
      </c>
    </row>
    <row r="423" spans="1:15" s="9" customFormat="1" x14ac:dyDescent="0.3">
      <c r="A423" s="67"/>
      <c r="B423" s="51" t="s">
        <v>250</v>
      </c>
      <c r="C423" s="50">
        <v>50</v>
      </c>
      <c r="D423" s="53">
        <v>3.3</v>
      </c>
      <c r="E423" s="53">
        <v>0.6</v>
      </c>
      <c r="F423" s="52">
        <v>19.82</v>
      </c>
      <c r="G423" s="50">
        <v>99</v>
      </c>
      <c r="H423" s="52">
        <v>0.09</v>
      </c>
      <c r="I423" s="54"/>
      <c r="J423" s="54"/>
      <c r="K423" s="53">
        <v>0.7</v>
      </c>
      <c r="L423" s="53">
        <v>14.5</v>
      </c>
      <c r="M423" s="50">
        <v>75</v>
      </c>
      <c r="N423" s="53">
        <v>23.5</v>
      </c>
      <c r="O423" s="52">
        <v>1.95</v>
      </c>
    </row>
    <row r="424" spans="1:15" s="9" customFormat="1" x14ac:dyDescent="0.3">
      <c r="A424" s="66" t="s">
        <v>325</v>
      </c>
      <c r="B424" s="51" t="s">
        <v>81</v>
      </c>
      <c r="C424" s="50">
        <v>100</v>
      </c>
      <c r="D424" s="53">
        <v>0.4</v>
      </c>
      <c r="E424" s="53">
        <v>0.4</v>
      </c>
      <c r="F424" s="53">
        <v>9.8000000000000007</v>
      </c>
      <c r="G424" s="50">
        <v>47</v>
      </c>
      <c r="H424" s="52">
        <v>0.03</v>
      </c>
      <c r="I424" s="50">
        <v>10</v>
      </c>
      <c r="J424" s="50">
        <v>5</v>
      </c>
      <c r="K424" s="53">
        <v>0.2</v>
      </c>
      <c r="L424" s="50">
        <v>16</v>
      </c>
      <c r="M424" s="50">
        <v>11</v>
      </c>
      <c r="N424" s="50">
        <v>9</v>
      </c>
      <c r="O424" s="53">
        <v>2.2000000000000002</v>
      </c>
    </row>
    <row r="425" spans="1:15" s="9" customFormat="1" x14ac:dyDescent="0.3">
      <c r="A425" s="298" t="s">
        <v>86</v>
      </c>
      <c r="B425" s="298"/>
      <c r="C425" s="49">
        <v>895</v>
      </c>
      <c r="D425" s="52">
        <v>34.83</v>
      </c>
      <c r="E425" s="52">
        <v>33.590000000000003</v>
      </c>
      <c r="F425" s="52">
        <v>113.18</v>
      </c>
      <c r="G425" s="53">
        <v>910.54</v>
      </c>
      <c r="H425" s="52">
        <v>1.29</v>
      </c>
      <c r="I425" s="52">
        <v>212.61</v>
      </c>
      <c r="J425" s="52">
        <v>1336.77</v>
      </c>
      <c r="K425" s="52">
        <v>10.28</v>
      </c>
      <c r="L425" s="52">
        <v>135.07</v>
      </c>
      <c r="M425" s="52">
        <v>555.71</v>
      </c>
      <c r="N425" s="52">
        <v>181.8</v>
      </c>
      <c r="O425" s="52">
        <v>11.07</v>
      </c>
    </row>
    <row r="426" spans="1:15" s="9" customFormat="1" x14ac:dyDescent="0.3">
      <c r="A426" s="297" t="s">
        <v>24</v>
      </c>
      <c r="B426" s="297"/>
      <c r="C426" s="297"/>
      <c r="D426" s="297"/>
      <c r="E426" s="297"/>
      <c r="F426" s="297"/>
      <c r="G426" s="297"/>
      <c r="H426" s="297"/>
      <c r="I426" s="297"/>
      <c r="J426" s="297"/>
      <c r="K426" s="297"/>
      <c r="L426" s="297"/>
      <c r="M426" s="297"/>
      <c r="N426" s="297"/>
      <c r="O426" s="297"/>
    </row>
    <row r="427" spans="1:15" x14ac:dyDescent="0.3">
      <c r="A427" s="67"/>
      <c r="B427" s="51" t="s">
        <v>114</v>
      </c>
      <c r="C427" s="50">
        <v>75</v>
      </c>
      <c r="D427" s="52">
        <v>13.38</v>
      </c>
      <c r="E427" s="52">
        <v>22.34</v>
      </c>
      <c r="F427" s="52">
        <v>30.59</v>
      </c>
      <c r="G427" s="52">
        <v>367.94</v>
      </c>
      <c r="H427" s="52">
        <v>0.09</v>
      </c>
      <c r="I427" s="52">
        <v>0.11</v>
      </c>
      <c r="J427" s="50">
        <v>145</v>
      </c>
      <c r="K427" s="52">
        <v>5.57</v>
      </c>
      <c r="L427" s="52">
        <v>150.59</v>
      </c>
      <c r="M427" s="52">
        <v>134.31</v>
      </c>
      <c r="N427" s="52">
        <v>13.74</v>
      </c>
      <c r="O427" s="52">
        <v>0.93</v>
      </c>
    </row>
    <row r="428" spans="1:15" x14ac:dyDescent="0.3">
      <c r="A428" s="68"/>
      <c r="B428" s="51" t="s">
        <v>260</v>
      </c>
      <c r="C428" s="50">
        <v>200</v>
      </c>
      <c r="D428" s="50">
        <v>1</v>
      </c>
      <c r="E428" s="53">
        <v>0.2</v>
      </c>
      <c r="F428" s="53">
        <v>20.2</v>
      </c>
      <c r="G428" s="50">
        <v>92</v>
      </c>
      <c r="H428" s="52">
        <v>0.02</v>
      </c>
      <c r="I428" s="50">
        <v>4</v>
      </c>
      <c r="J428" s="54"/>
      <c r="K428" s="53">
        <v>0.2</v>
      </c>
      <c r="L428" s="50">
        <v>14</v>
      </c>
      <c r="M428" s="50">
        <v>14</v>
      </c>
      <c r="N428" s="50">
        <v>8</v>
      </c>
      <c r="O428" s="53">
        <v>2.8</v>
      </c>
    </row>
    <row r="429" spans="1:15" x14ac:dyDescent="0.3">
      <c r="A429" s="66" t="s">
        <v>325</v>
      </c>
      <c r="B429" s="51" t="s">
        <v>90</v>
      </c>
      <c r="C429" s="50">
        <v>100</v>
      </c>
      <c r="D429" s="53">
        <v>0.4</v>
      </c>
      <c r="E429" s="53">
        <v>0.3</v>
      </c>
      <c r="F429" s="53">
        <v>10.3</v>
      </c>
      <c r="G429" s="50">
        <v>47</v>
      </c>
      <c r="H429" s="52">
        <v>0.02</v>
      </c>
      <c r="I429" s="50">
        <v>5</v>
      </c>
      <c r="J429" s="50">
        <v>2</v>
      </c>
      <c r="K429" s="53">
        <v>0.4</v>
      </c>
      <c r="L429" s="50">
        <v>19</v>
      </c>
      <c r="M429" s="50">
        <v>16</v>
      </c>
      <c r="N429" s="50">
        <v>12</v>
      </c>
      <c r="O429" s="53">
        <v>2.2999999999999998</v>
      </c>
    </row>
    <row r="430" spans="1:15" x14ac:dyDescent="0.3">
      <c r="A430" s="298" t="s">
        <v>130</v>
      </c>
      <c r="B430" s="298"/>
      <c r="C430" s="49">
        <v>375</v>
      </c>
      <c r="D430" s="52">
        <v>14.78</v>
      </c>
      <c r="E430" s="52">
        <v>22.84</v>
      </c>
      <c r="F430" s="52">
        <v>61.09</v>
      </c>
      <c r="G430" s="52">
        <v>506.94</v>
      </c>
      <c r="H430" s="52">
        <v>0.13</v>
      </c>
      <c r="I430" s="52">
        <v>9.11</v>
      </c>
      <c r="J430" s="50">
        <v>147</v>
      </c>
      <c r="K430" s="52">
        <v>6.17</v>
      </c>
      <c r="L430" s="52">
        <v>183.59</v>
      </c>
      <c r="M430" s="52">
        <v>164.31</v>
      </c>
      <c r="N430" s="52">
        <v>33.74</v>
      </c>
      <c r="O430" s="52">
        <v>6.03</v>
      </c>
    </row>
    <row r="431" spans="1:15" x14ac:dyDescent="0.3">
      <c r="A431" s="298" t="s">
        <v>88</v>
      </c>
      <c r="B431" s="298"/>
      <c r="C431" s="55" t="s">
        <v>403</v>
      </c>
      <c r="D431" s="52">
        <v>68.28</v>
      </c>
      <c r="E431" s="52">
        <v>79.23</v>
      </c>
      <c r="F431" s="52">
        <v>238.94</v>
      </c>
      <c r="G431" s="52">
        <v>1962.18</v>
      </c>
      <c r="H431" s="52">
        <v>1.84</v>
      </c>
      <c r="I431" s="52">
        <v>232.28</v>
      </c>
      <c r="J431" s="52">
        <v>1847.47</v>
      </c>
      <c r="K431" s="52">
        <v>18.03</v>
      </c>
      <c r="L431" s="52">
        <v>745.7</v>
      </c>
      <c r="M431" s="52">
        <v>1111.83</v>
      </c>
      <c r="N431" s="52">
        <v>285.70999999999998</v>
      </c>
      <c r="O431" s="52">
        <v>25.63</v>
      </c>
    </row>
    <row r="432" spans="1:15" s="9" customFormat="1" x14ac:dyDescent="0.3">
      <c r="A432" s="63" t="s">
        <v>120</v>
      </c>
      <c r="B432" s="10" t="s">
        <v>121</v>
      </c>
      <c r="C432" s="11"/>
      <c r="D432" s="11"/>
      <c r="E432" s="11"/>
      <c r="F432" s="11"/>
      <c r="G432" s="11"/>
      <c r="H432" s="293"/>
      <c r="I432" s="293"/>
      <c r="J432" s="300"/>
      <c r="K432" s="300"/>
      <c r="L432" s="300"/>
      <c r="M432" s="300"/>
      <c r="N432" s="300"/>
      <c r="O432" s="300"/>
    </row>
    <row r="433" spans="1:15" s="9" customFormat="1" x14ac:dyDescent="0.3">
      <c r="A433" s="63" t="s">
        <v>122</v>
      </c>
      <c r="B433" s="10" t="s">
        <v>741</v>
      </c>
      <c r="C433" s="11"/>
      <c r="D433" s="11"/>
      <c r="E433" s="11"/>
      <c r="F433" s="11"/>
      <c r="G433" s="11"/>
      <c r="H433" s="293"/>
      <c r="I433" s="293"/>
      <c r="J433" s="301"/>
      <c r="K433" s="301"/>
      <c r="L433" s="301"/>
      <c r="M433" s="301"/>
      <c r="N433" s="301"/>
      <c r="O433" s="301"/>
    </row>
    <row r="434" spans="1:15" s="9" customFormat="1" x14ac:dyDescent="0.3">
      <c r="A434" s="64" t="s">
        <v>57</v>
      </c>
      <c r="B434" s="12" t="s">
        <v>100</v>
      </c>
      <c r="C434" s="13"/>
      <c r="D434" s="13"/>
      <c r="E434" s="13"/>
      <c r="F434" s="11"/>
      <c r="G434" s="11"/>
      <c r="H434" s="84"/>
      <c r="I434" s="84"/>
      <c r="J434" s="83"/>
      <c r="K434" s="83"/>
      <c r="L434" s="83"/>
      <c r="M434" s="83"/>
      <c r="N434" s="83"/>
      <c r="O434" s="83"/>
    </row>
    <row r="435" spans="1:15" s="9" customFormat="1" x14ac:dyDescent="0.3">
      <c r="A435" s="65" t="s">
        <v>59</v>
      </c>
      <c r="B435" s="14">
        <v>3</v>
      </c>
      <c r="C435" s="15"/>
      <c r="D435" s="11"/>
      <c r="E435" s="11"/>
      <c r="F435" s="11"/>
      <c r="G435" s="11"/>
      <c r="H435" s="84"/>
      <c r="I435" s="84"/>
      <c r="J435" s="83"/>
      <c r="K435" s="83"/>
      <c r="L435" s="83"/>
      <c r="M435" s="83"/>
      <c r="N435" s="83"/>
      <c r="O435" s="83"/>
    </row>
    <row r="436" spans="1:15" s="9" customFormat="1" x14ac:dyDescent="0.3">
      <c r="A436" s="295" t="s">
        <v>60</v>
      </c>
      <c r="B436" s="295" t="s">
        <v>61</v>
      </c>
      <c r="C436" s="295" t="s">
        <v>62</v>
      </c>
      <c r="D436" s="294" t="s">
        <v>63</v>
      </c>
      <c r="E436" s="294"/>
      <c r="F436" s="294"/>
      <c r="G436" s="295" t="s">
        <v>64</v>
      </c>
      <c r="H436" s="294" t="s">
        <v>65</v>
      </c>
      <c r="I436" s="294"/>
      <c r="J436" s="294"/>
      <c r="K436" s="294"/>
      <c r="L436" s="294" t="s">
        <v>66</v>
      </c>
      <c r="M436" s="294"/>
      <c r="N436" s="294"/>
      <c r="O436" s="294"/>
    </row>
    <row r="437" spans="1:15" x14ac:dyDescent="0.3">
      <c r="A437" s="296"/>
      <c r="B437" s="299"/>
      <c r="C437" s="296"/>
      <c r="D437" s="85" t="s">
        <v>67</v>
      </c>
      <c r="E437" s="85" t="s">
        <v>68</v>
      </c>
      <c r="F437" s="85" t="s">
        <v>69</v>
      </c>
      <c r="G437" s="296"/>
      <c r="H437" s="85" t="s">
        <v>70</v>
      </c>
      <c r="I437" s="85" t="s">
        <v>71</v>
      </c>
      <c r="J437" s="85" t="s">
        <v>72</v>
      </c>
      <c r="K437" s="85" t="s">
        <v>73</v>
      </c>
      <c r="L437" s="85" t="s">
        <v>74</v>
      </c>
      <c r="M437" s="85" t="s">
        <v>75</v>
      </c>
      <c r="N437" s="85" t="s">
        <v>76</v>
      </c>
      <c r="O437" s="85" t="s">
        <v>77</v>
      </c>
    </row>
    <row r="438" spans="1:15" x14ac:dyDescent="0.3">
      <c r="A438" s="66">
        <v>1</v>
      </c>
      <c r="B438" s="49">
        <v>2</v>
      </c>
      <c r="C438" s="49">
        <v>3</v>
      </c>
      <c r="D438" s="49">
        <v>4</v>
      </c>
      <c r="E438" s="49">
        <v>5</v>
      </c>
      <c r="F438" s="49">
        <v>6</v>
      </c>
      <c r="G438" s="49">
        <v>7</v>
      </c>
      <c r="H438" s="49">
        <v>8</v>
      </c>
      <c r="I438" s="49">
        <v>9</v>
      </c>
      <c r="J438" s="49">
        <v>10</v>
      </c>
      <c r="K438" s="49">
        <v>11</v>
      </c>
      <c r="L438" s="49">
        <v>12</v>
      </c>
      <c r="M438" s="49">
        <v>13</v>
      </c>
      <c r="N438" s="49">
        <v>14</v>
      </c>
      <c r="O438" s="49">
        <v>15</v>
      </c>
    </row>
    <row r="439" spans="1:15" x14ac:dyDescent="0.3">
      <c r="A439" s="297" t="s">
        <v>78</v>
      </c>
      <c r="B439" s="297"/>
      <c r="C439" s="297"/>
      <c r="D439" s="297"/>
      <c r="E439" s="297"/>
      <c r="F439" s="297"/>
      <c r="G439" s="297"/>
      <c r="H439" s="297"/>
      <c r="I439" s="297"/>
      <c r="J439" s="297"/>
      <c r="K439" s="297"/>
      <c r="L439" s="297"/>
      <c r="M439" s="297"/>
      <c r="N439" s="297"/>
      <c r="O439" s="297"/>
    </row>
    <row r="440" spans="1:15" x14ac:dyDescent="0.3">
      <c r="A440" s="66" t="s">
        <v>320</v>
      </c>
      <c r="B440" s="51" t="s">
        <v>79</v>
      </c>
      <c r="C440" s="50">
        <v>10</v>
      </c>
      <c r="D440" s="52">
        <v>0.08</v>
      </c>
      <c r="E440" s="52">
        <v>7.25</v>
      </c>
      <c r="F440" s="52">
        <v>0.13</v>
      </c>
      <c r="G440" s="53">
        <v>66.099999999999994</v>
      </c>
      <c r="H440" s="54"/>
      <c r="I440" s="54"/>
      <c r="J440" s="50">
        <v>45</v>
      </c>
      <c r="K440" s="53">
        <v>0.1</v>
      </c>
      <c r="L440" s="53">
        <v>2.4</v>
      </c>
      <c r="M440" s="50">
        <v>3</v>
      </c>
      <c r="N440" s="52">
        <v>0.05</v>
      </c>
      <c r="O440" s="52">
        <v>0.02</v>
      </c>
    </row>
    <row r="441" spans="1:15" x14ac:dyDescent="0.3">
      <c r="A441" s="72" t="s">
        <v>388</v>
      </c>
      <c r="B441" s="51" t="s">
        <v>308</v>
      </c>
      <c r="C441" s="50">
        <v>90</v>
      </c>
      <c r="D441" s="52">
        <v>13.07</v>
      </c>
      <c r="E441" s="52">
        <v>10.19</v>
      </c>
      <c r="F441" s="52">
        <v>2.4500000000000002</v>
      </c>
      <c r="G441" s="52">
        <v>154.15</v>
      </c>
      <c r="H441" s="52">
        <v>0.46</v>
      </c>
      <c r="I441" s="52">
        <v>5.14</v>
      </c>
      <c r="J441" s="50">
        <v>120</v>
      </c>
      <c r="K441" s="52">
        <v>1.87</v>
      </c>
      <c r="L441" s="52">
        <v>13.69</v>
      </c>
      <c r="M441" s="52">
        <v>137.49</v>
      </c>
      <c r="N441" s="52">
        <v>21.74</v>
      </c>
      <c r="O441" s="52">
        <v>2.06</v>
      </c>
    </row>
    <row r="442" spans="1:15" x14ac:dyDescent="0.3">
      <c r="A442" s="66" t="s">
        <v>350</v>
      </c>
      <c r="B442" s="51" t="s">
        <v>285</v>
      </c>
      <c r="C442" s="50">
        <v>150</v>
      </c>
      <c r="D442" s="52">
        <v>5.83</v>
      </c>
      <c r="E442" s="52">
        <v>0.69</v>
      </c>
      <c r="F442" s="52">
        <v>37.369999999999997</v>
      </c>
      <c r="G442" s="52">
        <v>179.14</v>
      </c>
      <c r="H442" s="52">
        <v>0.09</v>
      </c>
      <c r="I442" s="54"/>
      <c r="J442" s="54"/>
      <c r="K442" s="53">
        <v>0.8</v>
      </c>
      <c r="L442" s="52">
        <v>11.91</v>
      </c>
      <c r="M442" s="52">
        <v>46.49</v>
      </c>
      <c r="N442" s="52">
        <v>8.59</v>
      </c>
      <c r="O442" s="52">
        <v>0.86</v>
      </c>
    </row>
    <row r="443" spans="1:15" x14ac:dyDescent="0.3">
      <c r="A443" s="66" t="s">
        <v>355</v>
      </c>
      <c r="B443" s="51" t="s">
        <v>15</v>
      </c>
      <c r="C443" s="50">
        <v>200</v>
      </c>
      <c r="D443" s="52">
        <v>3.87</v>
      </c>
      <c r="E443" s="53">
        <v>3.1</v>
      </c>
      <c r="F443" s="52">
        <v>16.190000000000001</v>
      </c>
      <c r="G443" s="52">
        <v>109.45</v>
      </c>
      <c r="H443" s="52">
        <v>0.04</v>
      </c>
      <c r="I443" s="53">
        <v>1.3</v>
      </c>
      <c r="J443" s="52">
        <v>22.12</v>
      </c>
      <c r="K443" s="52">
        <v>0.11</v>
      </c>
      <c r="L443" s="52">
        <v>125.45</v>
      </c>
      <c r="M443" s="53">
        <v>116.2</v>
      </c>
      <c r="N443" s="50">
        <v>31</v>
      </c>
      <c r="O443" s="52">
        <v>1.01</v>
      </c>
    </row>
    <row r="444" spans="1:15" x14ac:dyDescent="0.3">
      <c r="A444" s="67"/>
      <c r="B444" s="51" t="s">
        <v>244</v>
      </c>
      <c r="C444" s="50">
        <v>40</v>
      </c>
      <c r="D444" s="52">
        <v>3.16</v>
      </c>
      <c r="E444" s="53">
        <v>0.4</v>
      </c>
      <c r="F444" s="52">
        <v>19.32</v>
      </c>
      <c r="G444" s="50">
        <v>94</v>
      </c>
      <c r="H444" s="52">
        <v>0.06</v>
      </c>
      <c r="I444" s="54"/>
      <c r="J444" s="54"/>
      <c r="K444" s="52">
        <v>0.52</v>
      </c>
      <c r="L444" s="53">
        <v>9.1999999999999993</v>
      </c>
      <c r="M444" s="53">
        <v>34.799999999999997</v>
      </c>
      <c r="N444" s="53">
        <v>13.2</v>
      </c>
      <c r="O444" s="53">
        <v>0.8</v>
      </c>
    </row>
    <row r="445" spans="1:15" x14ac:dyDescent="0.3">
      <c r="A445" s="66" t="s">
        <v>325</v>
      </c>
      <c r="B445" s="51" t="s">
        <v>81</v>
      </c>
      <c r="C445" s="50">
        <v>100</v>
      </c>
      <c r="D445" s="53">
        <v>0.4</v>
      </c>
      <c r="E445" s="53">
        <v>0.4</v>
      </c>
      <c r="F445" s="53">
        <v>9.8000000000000007</v>
      </c>
      <c r="G445" s="50">
        <v>47</v>
      </c>
      <c r="H445" s="52">
        <v>0.03</v>
      </c>
      <c r="I445" s="50">
        <v>10</v>
      </c>
      <c r="J445" s="50">
        <v>5</v>
      </c>
      <c r="K445" s="53">
        <v>0.2</v>
      </c>
      <c r="L445" s="50">
        <v>16</v>
      </c>
      <c r="M445" s="50">
        <v>11</v>
      </c>
      <c r="N445" s="50">
        <v>9</v>
      </c>
      <c r="O445" s="53">
        <v>2.2000000000000002</v>
      </c>
    </row>
    <row r="446" spans="1:15" x14ac:dyDescent="0.3">
      <c r="A446" s="298" t="s">
        <v>82</v>
      </c>
      <c r="B446" s="298"/>
      <c r="C446" s="49">
        <v>590</v>
      </c>
      <c r="D446" s="52">
        <v>26.41</v>
      </c>
      <c r="E446" s="52">
        <v>22.03</v>
      </c>
      <c r="F446" s="52">
        <v>85.26</v>
      </c>
      <c r="G446" s="52">
        <v>649.84</v>
      </c>
      <c r="H446" s="52">
        <v>0.68</v>
      </c>
      <c r="I446" s="52">
        <v>16.440000000000001</v>
      </c>
      <c r="J446" s="52">
        <v>192.12</v>
      </c>
      <c r="K446" s="53">
        <v>3.6</v>
      </c>
      <c r="L446" s="52">
        <v>178.65</v>
      </c>
      <c r="M446" s="52">
        <v>348.98</v>
      </c>
      <c r="N446" s="52">
        <v>83.58</v>
      </c>
      <c r="O446" s="52">
        <v>6.95</v>
      </c>
    </row>
    <row r="447" spans="1:15" x14ac:dyDescent="0.3">
      <c r="A447" s="297" t="s">
        <v>18</v>
      </c>
      <c r="B447" s="297"/>
      <c r="C447" s="297"/>
      <c r="D447" s="297"/>
      <c r="E447" s="297"/>
      <c r="F447" s="297"/>
      <c r="G447" s="297"/>
      <c r="H447" s="297"/>
      <c r="I447" s="297"/>
      <c r="J447" s="297"/>
      <c r="K447" s="297"/>
      <c r="L447" s="297"/>
      <c r="M447" s="297"/>
      <c r="N447" s="297"/>
      <c r="O447" s="297"/>
    </row>
    <row r="448" spans="1:15" x14ac:dyDescent="0.3">
      <c r="A448" s="66" t="s">
        <v>369</v>
      </c>
      <c r="B448" s="51" t="s">
        <v>290</v>
      </c>
      <c r="C448" s="50">
        <v>60</v>
      </c>
      <c r="D448" s="52">
        <v>0.51</v>
      </c>
      <c r="E448" s="52">
        <v>5.0599999999999996</v>
      </c>
      <c r="F448" s="52">
        <v>1.94</v>
      </c>
      <c r="G448" s="52">
        <v>55.36</v>
      </c>
      <c r="H448" s="52">
        <v>0.02</v>
      </c>
      <c r="I448" s="53">
        <v>5.7</v>
      </c>
      <c r="J448" s="53">
        <v>4.8</v>
      </c>
      <c r="K448" s="52">
        <v>2.27</v>
      </c>
      <c r="L448" s="52">
        <v>12.05</v>
      </c>
      <c r="M448" s="52">
        <v>19.95</v>
      </c>
      <c r="N448" s="52">
        <v>8.0500000000000007</v>
      </c>
      <c r="O448" s="52">
        <v>0.32</v>
      </c>
    </row>
    <row r="449" spans="1:15" ht="33" x14ac:dyDescent="0.3">
      <c r="A449" s="66" t="s">
        <v>335</v>
      </c>
      <c r="B449" s="51" t="s">
        <v>212</v>
      </c>
      <c r="C449" s="50">
        <v>210</v>
      </c>
      <c r="D449" s="52">
        <v>3.86</v>
      </c>
      <c r="E449" s="52">
        <v>7.7799999999999994</v>
      </c>
      <c r="F449" s="52">
        <v>13.73</v>
      </c>
      <c r="G449" s="52">
        <v>135.89000000000001</v>
      </c>
      <c r="H449" s="52">
        <v>0.2</v>
      </c>
      <c r="I449" s="52">
        <v>14.04</v>
      </c>
      <c r="J449" s="53">
        <v>182.4</v>
      </c>
      <c r="K449" s="52">
        <v>2.3699999999999997</v>
      </c>
      <c r="L449" s="52">
        <v>19.340000000000003</v>
      </c>
      <c r="M449" s="52">
        <v>85.92</v>
      </c>
      <c r="N449" s="52">
        <v>25.23</v>
      </c>
      <c r="O449" s="53">
        <v>1.25</v>
      </c>
    </row>
    <row r="450" spans="1:15" x14ac:dyDescent="0.3">
      <c r="A450" s="67" t="s">
        <v>327</v>
      </c>
      <c r="B450" s="51" t="s">
        <v>309</v>
      </c>
      <c r="C450" s="50">
        <v>90</v>
      </c>
      <c r="D450" s="52">
        <v>14.12</v>
      </c>
      <c r="E450" s="52">
        <v>14.22</v>
      </c>
      <c r="F450" s="52">
        <v>5.43</v>
      </c>
      <c r="G450" s="52">
        <v>203.99</v>
      </c>
      <c r="H450" s="52">
        <v>0.08</v>
      </c>
      <c r="I450" s="52">
        <v>2.29</v>
      </c>
      <c r="J450" s="52">
        <v>32.94</v>
      </c>
      <c r="K450" s="52">
        <v>2.37</v>
      </c>
      <c r="L450" s="52">
        <v>34.56</v>
      </c>
      <c r="M450" s="52">
        <v>146.29</v>
      </c>
      <c r="N450" s="52">
        <v>18.64</v>
      </c>
      <c r="O450" s="52">
        <v>0.78</v>
      </c>
    </row>
    <row r="451" spans="1:15" x14ac:dyDescent="0.3">
      <c r="A451" s="66" t="s">
        <v>328</v>
      </c>
      <c r="B451" s="51" t="s">
        <v>83</v>
      </c>
      <c r="C451" s="50">
        <v>150</v>
      </c>
      <c r="D451" s="52">
        <v>6.96</v>
      </c>
      <c r="E451" s="52">
        <v>4.72</v>
      </c>
      <c r="F451" s="52">
        <v>31.46</v>
      </c>
      <c r="G451" s="52">
        <v>195.84</v>
      </c>
      <c r="H451" s="52">
        <v>0.24</v>
      </c>
      <c r="I451" s="54"/>
      <c r="J451" s="53">
        <v>19.100000000000001</v>
      </c>
      <c r="K451" s="52">
        <v>0.48</v>
      </c>
      <c r="L451" s="53">
        <v>12.7</v>
      </c>
      <c r="M451" s="52">
        <v>165.25</v>
      </c>
      <c r="N451" s="52">
        <v>110.06</v>
      </c>
      <c r="O451" s="53">
        <v>3.7</v>
      </c>
    </row>
    <row r="452" spans="1:15" x14ac:dyDescent="0.3">
      <c r="A452" s="66" t="s">
        <v>344</v>
      </c>
      <c r="B452" s="51" t="s">
        <v>224</v>
      </c>
      <c r="C452" s="50">
        <v>200</v>
      </c>
      <c r="D452" s="52">
        <v>0.14000000000000001</v>
      </c>
      <c r="E452" s="53">
        <v>0.1</v>
      </c>
      <c r="F452" s="52">
        <v>12.62</v>
      </c>
      <c r="G452" s="52">
        <v>53.09</v>
      </c>
      <c r="H452" s="54"/>
      <c r="I452" s="50">
        <v>3</v>
      </c>
      <c r="J452" s="53">
        <v>1.6</v>
      </c>
      <c r="K452" s="53">
        <v>0.2</v>
      </c>
      <c r="L452" s="52">
        <v>5.33</v>
      </c>
      <c r="M452" s="53">
        <v>3.2</v>
      </c>
      <c r="N452" s="53">
        <v>1.4</v>
      </c>
      <c r="O452" s="52">
        <v>0.11</v>
      </c>
    </row>
    <row r="453" spans="1:15" x14ac:dyDescent="0.3">
      <c r="A453" s="67"/>
      <c r="B453" s="51" t="s">
        <v>244</v>
      </c>
      <c r="C453" s="50">
        <v>20</v>
      </c>
      <c r="D453" s="52">
        <v>1.58</v>
      </c>
      <c r="E453" s="53">
        <v>0.2</v>
      </c>
      <c r="F453" s="52">
        <v>9.66</v>
      </c>
      <c r="G453" s="50">
        <v>47</v>
      </c>
      <c r="H453" s="52">
        <v>0.03</v>
      </c>
      <c r="I453" s="54"/>
      <c r="J453" s="54"/>
      <c r="K453" s="52">
        <v>0.26</v>
      </c>
      <c r="L453" s="53">
        <v>4.5999999999999996</v>
      </c>
      <c r="M453" s="53">
        <v>17.399999999999999</v>
      </c>
      <c r="N453" s="53">
        <v>6.6</v>
      </c>
      <c r="O453" s="53">
        <v>0.4</v>
      </c>
    </row>
    <row r="454" spans="1:15" s="9" customFormat="1" x14ac:dyDescent="0.3">
      <c r="A454" s="67"/>
      <c r="B454" s="51" t="s">
        <v>250</v>
      </c>
      <c r="C454" s="50">
        <v>50</v>
      </c>
      <c r="D454" s="53">
        <v>3.3</v>
      </c>
      <c r="E454" s="53">
        <v>0.6</v>
      </c>
      <c r="F454" s="52">
        <v>19.82</v>
      </c>
      <c r="G454" s="50">
        <v>99</v>
      </c>
      <c r="H454" s="52">
        <v>0.09</v>
      </c>
      <c r="I454" s="54"/>
      <c r="J454" s="54"/>
      <c r="K454" s="53">
        <v>0.7</v>
      </c>
      <c r="L454" s="53">
        <v>14.5</v>
      </c>
      <c r="M454" s="50">
        <v>75</v>
      </c>
      <c r="N454" s="53">
        <v>23.5</v>
      </c>
      <c r="O454" s="52">
        <v>1.95</v>
      </c>
    </row>
    <row r="455" spans="1:15" s="9" customFormat="1" x14ac:dyDescent="0.3">
      <c r="A455" s="66" t="s">
        <v>325</v>
      </c>
      <c r="B455" s="51" t="s">
        <v>90</v>
      </c>
      <c r="C455" s="50">
        <v>100</v>
      </c>
      <c r="D455" s="53">
        <v>0.4</v>
      </c>
      <c r="E455" s="53">
        <v>0.3</v>
      </c>
      <c r="F455" s="53">
        <v>10.3</v>
      </c>
      <c r="G455" s="50">
        <v>47</v>
      </c>
      <c r="H455" s="52">
        <v>0.02</v>
      </c>
      <c r="I455" s="50">
        <v>5</v>
      </c>
      <c r="J455" s="50">
        <v>2</v>
      </c>
      <c r="K455" s="53">
        <v>0.4</v>
      </c>
      <c r="L455" s="50">
        <v>19</v>
      </c>
      <c r="M455" s="50">
        <v>16</v>
      </c>
      <c r="N455" s="50">
        <v>12</v>
      </c>
      <c r="O455" s="53">
        <v>2.2999999999999998</v>
      </c>
    </row>
    <row r="456" spans="1:15" s="9" customFormat="1" x14ac:dyDescent="0.3">
      <c r="A456" s="298" t="s">
        <v>86</v>
      </c>
      <c r="B456" s="298"/>
      <c r="C456" s="49">
        <v>880</v>
      </c>
      <c r="D456" s="52">
        <v>30.87</v>
      </c>
      <c r="E456" s="52">
        <v>32.979999999999997</v>
      </c>
      <c r="F456" s="52">
        <v>104.96</v>
      </c>
      <c r="G456" s="52">
        <v>837.17</v>
      </c>
      <c r="H456" s="52">
        <v>0.68</v>
      </c>
      <c r="I456" s="52">
        <v>30.03</v>
      </c>
      <c r="J456" s="52">
        <v>242.84</v>
      </c>
      <c r="K456" s="52">
        <v>9.0500000000000007</v>
      </c>
      <c r="L456" s="52">
        <v>122.08</v>
      </c>
      <c r="M456" s="52">
        <v>529.01</v>
      </c>
      <c r="N456" s="52">
        <v>205.48</v>
      </c>
      <c r="O456" s="52">
        <v>10.81</v>
      </c>
    </row>
    <row r="457" spans="1:15" s="9" customFormat="1" x14ac:dyDescent="0.3">
      <c r="A457" s="297" t="s">
        <v>24</v>
      </c>
      <c r="B457" s="297"/>
      <c r="C457" s="297"/>
      <c r="D457" s="297"/>
      <c r="E457" s="297"/>
      <c r="F457" s="297"/>
      <c r="G457" s="297"/>
      <c r="H457" s="297"/>
      <c r="I457" s="297"/>
      <c r="J457" s="297"/>
      <c r="K457" s="297"/>
      <c r="L457" s="297"/>
      <c r="M457" s="297"/>
      <c r="N457" s="297"/>
      <c r="O457" s="297"/>
    </row>
    <row r="458" spans="1:15" x14ac:dyDescent="0.3">
      <c r="A458" s="66" t="s">
        <v>389</v>
      </c>
      <c r="B458" s="51" t="s">
        <v>277</v>
      </c>
      <c r="C458" s="50">
        <v>75</v>
      </c>
      <c r="D458" s="52">
        <v>7.66</v>
      </c>
      <c r="E458" s="52">
        <v>11.22</v>
      </c>
      <c r="F458" s="52">
        <v>32.29</v>
      </c>
      <c r="G458" s="52">
        <v>261.29000000000002</v>
      </c>
      <c r="H458" s="52">
        <v>0.08</v>
      </c>
      <c r="I458" s="52">
        <v>0.15</v>
      </c>
      <c r="J458" s="52">
        <v>43.35</v>
      </c>
      <c r="K458" s="52">
        <v>2.85</v>
      </c>
      <c r="L458" s="52">
        <v>47.74</v>
      </c>
      <c r="M458" s="52">
        <v>86.03</v>
      </c>
      <c r="N458" s="52">
        <v>11.45</v>
      </c>
      <c r="O458" s="52">
        <v>0.69</v>
      </c>
    </row>
    <row r="459" spans="1:15" x14ac:dyDescent="0.3">
      <c r="A459" s="68"/>
      <c r="B459" s="51" t="s">
        <v>278</v>
      </c>
      <c r="C459" s="50">
        <v>200</v>
      </c>
      <c r="D459" s="53">
        <v>5.4</v>
      </c>
      <c r="E459" s="50">
        <v>5</v>
      </c>
      <c r="F459" s="53">
        <v>21.6</v>
      </c>
      <c r="G459" s="50">
        <v>158</v>
      </c>
      <c r="H459" s="52">
        <v>0.06</v>
      </c>
      <c r="I459" s="53">
        <v>1.8</v>
      </c>
      <c r="J459" s="50">
        <v>40</v>
      </c>
      <c r="K459" s="54"/>
      <c r="L459" s="50">
        <v>242</v>
      </c>
      <c r="M459" s="50">
        <v>188</v>
      </c>
      <c r="N459" s="50">
        <v>30</v>
      </c>
      <c r="O459" s="53">
        <v>0.2</v>
      </c>
    </row>
    <row r="460" spans="1:15" x14ac:dyDescent="0.3">
      <c r="A460" s="66" t="s">
        <v>325</v>
      </c>
      <c r="B460" s="51" t="s">
        <v>238</v>
      </c>
      <c r="C460" s="50">
        <v>100</v>
      </c>
      <c r="D460" s="53">
        <v>1.5</v>
      </c>
      <c r="E460" s="53">
        <v>0.5</v>
      </c>
      <c r="F460" s="50">
        <v>21</v>
      </c>
      <c r="G460" s="50">
        <v>96</v>
      </c>
      <c r="H460" s="52">
        <v>0.04</v>
      </c>
      <c r="I460" s="50">
        <v>10</v>
      </c>
      <c r="J460" s="54"/>
      <c r="K460" s="53">
        <v>0.4</v>
      </c>
      <c r="L460" s="50">
        <v>8</v>
      </c>
      <c r="M460" s="50">
        <v>28</v>
      </c>
      <c r="N460" s="50">
        <v>42</v>
      </c>
      <c r="O460" s="53">
        <v>0.6</v>
      </c>
    </row>
    <row r="461" spans="1:15" x14ac:dyDescent="0.3">
      <c r="A461" s="298" t="s">
        <v>130</v>
      </c>
      <c r="B461" s="298"/>
      <c r="C461" s="49">
        <v>375</v>
      </c>
      <c r="D461" s="52">
        <v>14.56</v>
      </c>
      <c r="E461" s="52">
        <v>16.72</v>
      </c>
      <c r="F461" s="52">
        <v>74.89</v>
      </c>
      <c r="G461" s="52">
        <v>515.29</v>
      </c>
      <c r="H461" s="52">
        <v>0.18</v>
      </c>
      <c r="I461" s="52">
        <v>11.95</v>
      </c>
      <c r="J461" s="52">
        <v>83.35</v>
      </c>
      <c r="K461" s="52">
        <v>3.25</v>
      </c>
      <c r="L461" s="52">
        <v>297.74</v>
      </c>
      <c r="M461" s="52">
        <v>302.02999999999997</v>
      </c>
      <c r="N461" s="52">
        <v>83.45</v>
      </c>
      <c r="O461" s="52">
        <v>1.49</v>
      </c>
    </row>
    <row r="462" spans="1:15" x14ac:dyDescent="0.3">
      <c r="A462" s="298" t="s">
        <v>88</v>
      </c>
      <c r="B462" s="298"/>
      <c r="C462" s="55">
        <v>1845</v>
      </c>
      <c r="D462" s="52">
        <v>71.84</v>
      </c>
      <c r="E462" s="52">
        <v>71.73</v>
      </c>
      <c r="F462" s="52">
        <v>265.11</v>
      </c>
      <c r="G462" s="53">
        <v>2002.3</v>
      </c>
      <c r="H462" s="52">
        <v>1.54</v>
      </c>
      <c r="I462" s="52">
        <v>58.42</v>
      </c>
      <c r="J462" s="52">
        <v>518.30999999999995</v>
      </c>
      <c r="K462" s="53">
        <v>15.9</v>
      </c>
      <c r="L462" s="52">
        <v>598.47</v>
      </c>
      <c r="M462" s="52">
        <v>1180.02</v>
      </c>
      <c r="N462" s="52">
        <v>372.51</v>
      </c>
      <c r="O462" s="52">
        <v>19.25</v>
      </c>
    </row>
    <row r="463" spans="1:15" s="9" customFormat="1" x14ac:dyDescent="0.3">
      <c r="A463" s="63" t="s">
        <v>120</v>
      </c>
      <c r="B463" s="10" t="s">
        <v>121</v>
      </c>
      <c r="C463" s="11"/>
      <c r="D463" s="11"/>
      <c r="E463" s="11"/>
      <c r="F463" s="11"/>
      <c r="G463" s="11"/>
      <c r="H463" s="293"/>
      <c r="I463" s="293"/>
      <c r="J463" s="300"/>
      <c r="K463" s="300"/>
      <c r="L463" s="300"/>
      <c r="M463" s="300"/>
      <c r="N463" s="300"/>
      <c r="O463" s="300"/>
    </row>
    <row r="464" spans="1:15" s="9" customFormat="1" x14ac:dyDescent="0.3">
      <c r="A464" s="63" t="s">
        <v>122</v>
      </c>
      <c r="B464" s="10" t="s">
        <v>741</v>
      </c>
      <c r="C464" s="11"/>
      <c r="D464" s="11"/>
      <c r="E464" s="11"/>
      <c r="F464" s="11"/>
      <c r="G464" s="11"/>
      <c r="H464" s="293"/>
      <c r="I464" s="293"/>
      <c r="J464" s="301"/>
      <c r="K464" s="301"/>
      <c r="L464" s="301"/>
      <c r="M464" s="301"/>
      <c r="N464" s="301"/>
      <c r="O464" s="301"/>
    </row>
    <row r="465" spans="1:15" s="9" customFormat="1" x14ac:dyDescent="0.3">
      <c r="A465" s="64" t="s">
        <v>57</v>
      </c>
      <c r="B465" s="12" t="s">
        <v>58</v>
      </c>
      <c r="C465" s="13"/>
      <c r="D465" s="13"/>
      <c r="E465" s="13"/>
      <c r="F465" s="11"/>
      <c r="G465" s="11"/>
      <c r="H465" s="84"/>
      <c r="I465" s="84"/>
      <c r="J465" s="83"/>
      <c r="K465" s="83"/>
      <c r="L465" s="83"/>
      <c r="M465" s="83"/>
      <c r="N465" s="83"/>
      <c r="O465" s="83"/>
    </row>
    <row r="466" spans="1:15" s="9" customFormat="1" x14ac:dyDescent="0.3">
      <c r="A466" s="65" t="s">
        <v>59</v>
      </c>
      <c r="B466" s="14">
        <v>4</v>
      </c>
      <c r="C466" s="15"/>
      <c r="D466" s="11"/>
      <c r="E466" s="11"/>
      <c r="F466" s="11"/>
      <c r="G466" s="11"/>
      <c r="H466" s="84"/>
      <c r="I466" s="84"/>
      <c r="J466" s="83"/>
      <c r="K466" s="83"/>
      <c r="L466" s="83"/>
      <c r="M466" s="83"/>
      <c r="N466" s="83"/>
      <c r="O466" s="83"/>
    </row>
    <row r="467" spans="1:15" s="9" customFormat="1" x14ac:dyDescent="0.3">
      <c r="A467" s="295" t="s">
        <v>60</v>
      </c>
      <c r="B467" s="295" t="s">
        <v>61</v>
      </c>
      <c r="C467" s="295" t="s">
        <v>62</v>
      </c>
      <c r="D467" s="294" t="s">
        <v>63</v>
      </c>
      <c r="E467" s="294"/>
      <c r="F467" s="294"/>
      <c r="G467" s="295" t="s">
        <v>64</v>
      </c>
      <c r="H467" s="294" t="s">
        <v>65</v>
      </c>
      <c r="I467" s="294"/>
      <c r="J467" s="294"/>
      <c r="K467" s="294"/>
      <c r="L467" s="294" t="s">
        <v>66</v>
      </c>
      <c r="M467" s="294"/>
      <c r="N467" s="294"/>
      <c r="O467" s="294"/>
    </row>
    <row r="468" spans="1:15" x14ac:dyDescent="0.3">
      <c r="A468" s="296"/>
      <c r="B468" s="299"/>
      <c r="C468" s="296"/>
      <c r="D468" s="85" t="s">
        <v>67</v>
      </c>
      <c r="E468" s="85" t="s">
        <v>68</v>
      </c>
      <c r="F468" s="85" t="s">
        <v>69</v>
      </c>
      <c r="G468" s="296"/>
      <c r="H468" s="85" t="s">
        <v>70</v>
      </c>
      <c r="I468" s="85" t="s">
        <v>71</v>
      </c>
      <c r="J468" s="85" t="s">
        <v>72</v>
      </c>
      <c r="K468" s="85" t="s">
        <v>73</v>
      </c>
      <c r="L468" s="85" t="s">
        <v>74</v>
      </c>
      <c r="M468" s="85" t="s">
        <v>75</v>
      </c>
      <c r="N468" s="85" t="s">
        <v>76</v>
      </c>
      <c r="O468" s="85" t="s">
        <v>77</v>
      </c>
    </row>
    <row r="469" spans="1:15" x14ac:dyDescent="0.3">
      <c r="A469" s="66">
        <v>1</v>
      </c>
      <c r="B469" s="49">
        <v>2</v>
      </c>
      <c r="C469" s="49">
        <v>3</v>
      </c>
      <c r="D469" s="49">
        <v>4</v>
      </c>
      <c r="E469" s="49">
        <v>5</v>
      </c>
      <c r="F469" s="49">
        <v>6</v>
      </c>
      <c r="G469" s="49">
        <v>7</v>
      </c>
      <c r="H469" s="49">
        <v>8</v>
      </c>
      <c r="I469" s="49">
        <v>9</v>
      </c>
      <c r="J469" s="49">
        <v>10</v>
      </c>
      <c r="K469" s="49">
        <v>11</v>
      </c>
      <c r="L469" s="49">
        <v>12</v>
      </c>
      <c r="M469" s="49">
        <v>13</v>
      </c>
      <c r="N469" s="49">
        <v>14</v>
      </c>
      <c r="O469" s="49">
        <v>15</v>
      </c>
    </row>
    <row r="470" spans="1:15" x14ac:dyDescent="0.3">
      <c r="A470" s="297" t="s">
        <v>78</v>
      </c>
      <c r="B470" s="297"/>
      <c r="C470" s="297"/>
      <c r="D470" s="297"/>
      <c r="E470" s="297"/>
      <c r="F470" s="297"/>
      <c r="G470" s="297"/>
      <c r="H470" s="297"/>
      <c r="I470" s="297"/>
      <c r="J470" s="297"/>
      <c r="K470" s="297"/>
      <c r="L470" s="297"/>
      <c r="M470" s="297"/>
      <c r="N470" s="297"/>
      <c r="O470" s="297"/>
    </row>
    <row r="471" spans="1:15" x14ac:dyDescent="0.3">
      <c r="A471" s="66" t="s">
        <v>320</v>
      </c>
      <c r="B471" s="51" t="s">
        <v>79</v>
      </c>
      <c r="C471" s="50">
        <v>10</v>
      </c>
      <c r="D471" s="52">
        <v>0.08</v>
      </c>
      <c r="E471" s="52">
        <v>7.25</v>
      </c>
      <c r="F471" s="52">
        <v>0.13</v>
      </c>
      <c r="G471" s="53">
        <v>66.099999999999994</v>
      </c>
      <c r="H471" s="54"/>
      <c r="I471" s="54"/>
      <c r="J471" s="50">
        <v>45</v>
      </c>
      <c r="K471" s="53">
        <v>0.1</v>
      </c>
      <c r="L471" s="53">
        <v>2.4</v>
      </c>
      <c r="M471" s="50">
        <v>3</v>
      </c>
      <c r="N471" s="52">
        <v>0.05</v>
      </c>
      <c r="O471" s="52">
        <v>0.02</v>
      </c>
    </row>
    <row r="472" spans="1:15" x14ac:dyDescent="0.3">
      <c r="A472" s="66" t="s">
        <v>321</v>
      </c>
      <c r="B472" s="51" t="s">
        <v>80</v>
      </c>
      <c r="C472" s="50">
        <v>15</v>
      </c>
      <c r="D472" s="52">
        <v>3.48</v>
      </c>
      <c r="E472" s="52">
        <v>4.43</v>
      </c>
      <c r="F472" s="54"/>
      <c r="G472" s="53">
        <v>54.6</v>
      </c>
      <c r="H472" s="52">
        <v>0.01</v>
      </c>
      <c r="I472" s="52">
        <v>0.11</v>
      </c>
      <c r="J472" s="53">
        <v>43.2</v>
      </c>
      <c r="K472" s="52">
        <v>0.08</v>
      </c>
      <c r="L472" s="50">
        <v>132</v>
      </c>
      <c r="M472" s="50">
        <v>75</v>
      </c>
      <c r="N472" s="52">
        <v>5.25</v>
      </c>
      <c r="O472" s="52">
        <v>0.15</v>
      </c>
    </row>
    <row r="473" spans="1:15" x14ac:dyDescent="0.3">
      <c r="A473" s="66" t="s">
        <v>322</v>
      </c>
      <c r="B473" s="51" t="s">
        <v>168</v>
      </c>
      <c r="C473" s="50">
        <v>40</v>
      </c>
      <c r="D473" s="52">
        <v>5.08</v>
      </c>
      <c r="E473" s="53">
        <v>4.5999999999999996</v>
      </c>
      <c r="F473" s="52">
        <v>0.28000000000000003</v>
      </c>
      <c r="G473" s="53">
        <v>62.8</v>
      </c>
      <c r="H473" s="52">
        <v>0.03</v>
      </c>
      <c r="I473" s="54"/>
      <c r="J473" s="50">
        <v>104</v>
      </c>
      <c r="K473" s="52">
        <v>0.24</v>
      </c>
      <c r="L473" s="50">
        <v>22</v>
      </c>
      <c r="M473" s="53">
        <v>76.8</v>
      </c>
      <c r="N473" s="53">
        <v>4.8</v>
      </c>
      <c r="O473" s="50">
        <v>1</v>
      </c>
    </row>
    <row r="474" spans="1:15" x14ac:dyDescent="0.3">
      <c r="A474" s="66" t="s">
        <v>372</v>
      </c>
      <c r="B474" s="51" t="s">
        <v>196</v>
      </c>
      <c r="C474" s="50">
        <v>210</v>
      </c>
      <c r="D474" s="52">
        <v>5.74</v>
      </c>
      <c r="E474" s="52">
        <v>6.53</v>
      </c>
      <c r="F474" s="52">
        <v>45.44</v>
      </c>
      <c r="G474" s="52">
        <v>264.14</v>
      </c>
      <c r="H474" s="52">
        <v>7.0000000000000007E-2</v>
      </c>
      <c r="I474" s="53">
        <v>1.3</v>
      </c>
      <c r="J474" s="53">
        <v>44.5</v>
      </c>
      <c r="K474" s="52">
        <v>0.31</v>
      </c>
      <c r="L474" s="52">
        <v>126.57</v>
      </c>
      <c r="M474" s="52">
        <v>151.88</v>
      </c>
      <c r="N474" s="52">
        <v>34.14</v>
      </c>
      <c r="O474" s="52">
        <v>0.56000000000000005</v>
      </c>
    </row>
    <row r="475" spans="1:15" x14ac:dyDescent="0.3">
      <c r="A475" s="67" t="s">
        <v>324</v>
      </c>
      <c r="B475" s="51" t="s">
        <v>101</v>
      </c>
      <c r="C475" s="50">
        <v>200</v>
      </c>
      <c r="D475" s="52">
        <v>0.25</v>
      </c>
      <c r="E475" s="52">
        <v>0.06</v>
      </c>
      <c r="F475" s="52">
        <v>11.62</v>
      </c>
      <c r="G475" s="52">
        <v>48.63</v>
      </c>
      <c r="H475" s="54"/>
      <c r="I475" s="52">
        <v>1.1499999999999999</v>
      </c>
      <c r="J475" s="52">
        <v>1.06</v>
      </c>
      <c r="K475" s="52">
        <v>7.0000000000000007E-2</v>
      </c>
      <c r="L475" s="52">
        <v>7.03</v>
      </c>
      <c r="M475" s="52">
        <v>9.36</v>
      </c>
      <c r="N475" s="52">
        <v>4.8899999999999997</v>
      </c>
      <c r="O475" s="52">
        <v>0.88</v>
      </c>
    </row>
    <row r="476" spans="1:15" x14ac:dyDescent="0.3">
      <c r="A476" s="67"/>
      <c r="B476" s="51" t="s">
        <v>244</v>
      </c>
      <c r="C476" s="50">
        <v>40</v>
      </c>
      <c r="D476" s="52">
        <v>3.16</v>
      </c>
      <c r="E476" s="53">
        <v>0.4</v>
      </c>
      <c r="F476" s="52">
        <v>19.32</v>
      </c>
      <c r="G476" s="50">
        <v>94</v>
      </c>
      <c r="H476" s="52">
        <v>0.06</v>
      </c>
      <c r="I476" s="54"/>
      <c r="J476" s="54"/>
      <c r="K476" s="52">
        <v>0.52</v>
      </c>
      <c r="L476" s="53">
        <v>9.1999999999999993</v>
      </c>
      <c r="M476" s="53">
        <v>34.799999999999997</v>
      </c>
      <c r="N476" s="53">
        <v>13.2</v>
      </c>
      <c r="O476" s="53">
        <v>0.8</v>
      </c>
    </row>
    <row r="477" spans="1:15" x14ac:dyDescent="0.3">
      <c r="A477" s="66" t="s">
        <v>325</v>
      </c>
      <c r="B477" s="51" t="s">
        <v>90</v>
      </c>
      <c r="C477" s="50">
        <v>100</v>
      </c>
      <c r="D477" s="53">
        <v>0.4</v>
      </c>
      <c r="E477" s="53">
        <v>0.3</v>
      </c>
      <c r="F477" s="53">
        <v>10.3</v>
      </c>
      <c r="G477" s="50">
        <v>47</v>
      </c>
      <c r="H477" s="52">
        <v>0.02</v>
      </c>
      <c r="I477" s="50">
        <v>5</v>
      </c>
      <c r="J477" s="50">
        <v>2</v>
      </c>
      <c r="K477" s="53">
        <v>0.4</v>
      </c>
      <c r="L477" s="50">
        <v>19</v>
      </c>
      <c r="M477" s="50">
        <v>16</v>
      </c>
      <c r="N477" s="50">
        <v>12</v>
      </c>
      <c r="O477" s="53">
        <v>2.2999999999999998</v>
      </c>
    </row>
    <row r="478" spans="1:15" x14ac:dyDescent="0.3">
      <c r="A478" s="298" t="s">
        <v>82</v>
      </c>
      <c r="B478" s="298"/>
      <c r="C478" s="49">
        <v>615</v>
      </c>
      <c r="D478" s="52">
        <v>18.190000000000001</v>
      </c>
      <c r="E478" s="52">
        <v>23.57</v>
      </c>
      <c r="F478" s="52">
        <v>87.09</v>
      </c>
      <c r="G478" s="52">
        <v>637.27</v>
      </c>
      <c r="H478" s="52">
        <v>0.19</v>
      </c>
      <c r="I478" s="52">
        <v>7.56</v>
      </c>
      <c r="J478" s="52">
        <v>239.76</v>
      </c>
      <c r="K478" s="52">
        <v>1.72</v>
      </c>
      <c r="L478" s="53">
        <v>318.2</v>
      </c>
      <c r="M478" s="52">
        <v>366.84</v>
      </c>
      <c r="N478" s="52">
        <v>74.33</v>
      </c>
      <c r="O478" s="52">
        <v>5.71</v>
      </c>
    </row>
    <row r="479" spans="1:15" x14ac:dyDescent="0.3">
      <c r="A479" s="297" t="s">
        <v>18</v>
      </c>
      <c r="B479" s="297"/>
      <c r="C479" s="297"/>
      <c r="D479" s="297"/>
      <c r="E479" s="297"/>
      <c r="F479" s="297"/>
      <c r="G479" s="297"/>
      <c r="H479" s="297"/>
      <c r="I479" s="297"/>
      <c r="J479" s="297"/>
      <c r="K479" s="297"/>
      <c r="L479" s="297"/>
      <c r="M479" s="297"/>
      <c r="N479" s="297"/>
      <c r="O479" s="297"/>
    </row>
    <row r="480" spans="1:15" x14ac:dyDescent="0.3">
      <c r="A480" s="66" t="s">
        <v>390</v>
      </c>
      <c r="B480" s="51" t="s">
        <v>310</v>
      </c>
      <c r="C480" s="50">
        <v>60</v>
      </c>
      <c r="D480" s="52">
        <v>0.67</v>
      </c>
      <c r="E480" s="52">
        <v>4.09</v>
      </c>
      <c r="F480" s="52">
        <v>2.2799999999999998</v>
      </c>
      <c r="G480" s="52">
        <v>49.64</v>
      </c>
      <c r="H480" s="52">
        <v>0.03</v>
      </c>
      <c r="I480" s="53">
        <v>39.1</v>
      </c>
      <c r="J480" s="52">
        <v>106.19</v>
      </c>
      <c r="K480" s="52">
        <v>2.1800000000000002</v>
      </c>
      <c r="L480" s="52">
        <v>14.26</v>
      </c>
      <c r="M480" s="52">
        <v>13.73</v>
      </c>
      <c r="N480" s="52">
        <v>9.51</v>
      </c>
      <c r="O480" s="52">
        <v>0.47</v>
      </c>
    </row>
    <row r="481" spans="1:15" x14ac:dyDescent="0.3">
      <c r="A481" s="67" t="s">
        <v>248</v>
      </c>
      <c r="B481" s="51" t="s">
        <v>247</v>
      </c>
      <c r="C481" s="50">
        <v>225</v>
      </c>
      <c r="D481" s="52">
        <v>3.42</v>
      </c>
      <c r="E481" s="52">
        <v>8.25</v>
      </c>
      <c r="F481" s="52">
        <v>8.84</v>
      </c>
      <c r="G481" s="52">
        <v>123.94</v>
      </c>
      <c r="H481" s="52">
        <v>0.26</v>
      </c>
      <c r="I481" s="52">
        <v>16.880000000000003</v>
      </c>
      <c r="J481" s="52">
        <v>180.48000000000002</v>
      </c>
      <c r="K481" s="52">
        <v>1.08</v>
      </c>
      <c r="L481" s="53">
        <v>32.25</v>
      </c>
      <c r="M481" s="52">
        <v>79.37</v>
      </c>
      <c r="N481" s="52">
        <v>21.24</v>
      </c>
      <c r="O481" s="52">
        <v>0.91999999999999993</v>
      </c>
    </row>
    <row r="482" spans="1:15" x14ac:dyDescent="0.3">
      <c r="A482" s="66" t="s">
        <v>391</v>
      </c>
      <c r="B482" s="51" t="s">
        <v>311</v>
      </c>
      <c r="C482" s="50">
        <v>90</v>
      </c>
      <c r="D482" s="52">
        <v>20.07</v>
      </c>
      <c r="E482" s="52">
        <v>11.46</v>
      </c>
      <c r="F482" s="53">
        <v>4.2</v>
      </c>
      <c r="G482" s="52">
        <v>200.94</v>
      </c>
      <c r="H482" s="53">
        <v>0.7</v>
      </c>
      <c r="I482" s="52">
        <v>10.18</v>
      </c>
      <c r="J482" s="54"/>
      <c r="K482" s="52">
        <v>1.06</v>
      </c>
      <c r="L482" s="52">
        <v>21.38</v>
      </c>
      <c r="M482" s="52">
        <v>215.31</v>
      </c>
      <c r="N482" s="52">
        <v>32.99</v>
      </c>
      <c r="O482" s="52">
        <v>3.25</v>
      </c>
    </row>
    <row r="483" spans="1:15" x14ac:dyDescent="0.3">
      <c r="A483" s="66" t="s">
        <v>377</v>
      </c>
      <c r="B483" s="51" t="s">
        <v>297</v>
      </c>
      <c r="C483" s="50">
        <v>150</v>
      </c>
      <c r="D483" s="53">
        <v>4.5</v>
      </c>
      <c r="E483" s="53">
        <v>3.9</v>
      </c>
      <c r="F483" s="52">
        <v>36.68</v>
      </c>
      <c r="G483" s="52">
        <v>200.22</v>
      </c>
      <c r="H483" s="52">
        <v>0.27</v>
      </c>
      <c r="I483" s="50">
        <v>45</v>
      </c>
      <c r="J483" s="52">
        <v>6.75</v>
      </c>
      <c r="K483" s="52">
        <v>1.55</v>
      </c>
      <c r="L483" s="52">
        <v>24.34</v>
      </c>
      <c r="M483" s="52">
        <v>130.94</v>
      </c>
      <c r="N483" s="52">
        <v>51.86</v>
      </c>
      <c r="O483" s="52">
        <v>2.04</v>
      </c>
    </row>
    <row r="484" spans="1:15" x14ac:dyDescent="0.3">
      <c r="A484" s="67" t="s">
        <v>363</v>
      </c>
      <c r="B484" s="51" t="s">
        <v>102</v>
      </c>
      <c r="C484" s="50">
        <v>200</v>
      </c>
      <c r="D484" s="52">
        <v>0.78</v>
      </c>
      <c r="E484" s="52">
        <v>0.05</v>
      </c>
      <c r="F484" s="52">
        <v>18.63</v>
      </c>
      <c r="G484" s="52">
        <v>78.69</v>
      </c>
      <c r="H484" s="52">
        <v>0.02</v>
      </c>
      <c r="I484" s="53">
        <v>0.6</v>
      </c>
      <c r="J484" s="52">
        <v>87.45</v>
      </c>
      <c r="K484" s="52">
        <v>0.83</v>
      </c>
      <c r="L484" s="52">
        <v>24.33</v>
      </c>
      <c r="M484" s="53">
        <v>21.9</v>
      </c>
      <c r="N484" s="52">
        <v>15.75</v>
      </c>
      <c r="O484" s="52">
        <v>0.51</v>
      </c>
    </row>
    <row r="485" spans="1:15" s="9" customFormat="1" x14ac:dyDescent="0.3">
      <c r="A485" s="67"/>
      <c r="B485" s="51" t="s">
        <v>244</v>
      </c>
      <c r="C485" s="50">
        <v>20</v>
      </c>
      <c r="D485" s="52">
        <v>1.58</v>
      </c>
      <c r="E485" s="53">
        <v>0.2</v>
      </c>
      <c r="F485" s="52">
        <v>9.66</v>
      </c>
      <c r="G485" s="50">
        <v>47</v>
      </c>
      <c r="H485" s="52">
        <v>0.03</v>
      </c>
      <c r="I485" s="54"/>
      <c r="J485" s="54"/>
      <c r="K485" s="52">
        <v>0.26</v>
      </c>
      <c r="L485" s="53">
        <v>4.5999999999999996</v>
      </c>
      <c r="M485" s="53">
        <v>17.399999999999999</v>
      </c>
      <c r="N485" s="53">
        <v>6.6</v>
      </c>
      <c r="O485" s="53">
        <v>0.4</v>
      </c>
    </row>
    <row r="486" spans="1:15" s="9" customFormat="1" x14ac:dyDescent="0.3">
      <c r="A486" s="67"/>
      <c r="B486" s="51" t="s">
        <v>250</v>
      </c>
      <c r="C486" s="50">
        <v>50</v>
      </c>
      <c r="D486" s="53">
        <v>3.3</v>
      </c>
      <c r="E486" s="53">
        <v>0.6</v>
      </c>
      <c r="F486" s="52">
        <v>19.82</v>
      </c>
      <c r="G486" s="50">
        <v>99</v>
      </c>
      <c r="H486" s="52">
        <v>0.09</v>
      </c>
      <c r="I486" s="54"/>
      <c r="J486" s="54"/>
      <c r="K486" s="53">
        <v>0.7</v>
      </c>
      <c r="L486" s="53">
        <v>14.5</v>
      </c>
      <c r="M486" s="50">
        <v>75</v>
      </c>
      <c r="N486" s="53">
        <v>23.5</v>
      </c>
      <c r="O486" s="52">
        <v>1.95</v>
      </c>
    </row>
    <row r="487" spans="1:15" s="9" customFormat="1" x14ac:dyDescent="0.3">
      <c r="A487" s="66" t="s">
        <v>325</v>
      </c>
      <c r="B487" s="51" t="s">
        <v>81</v>
      </c>
      <c r="C487" s="50">
        <v>100</v>
      </c>
      <c r="D487" s="53">
        <v>0.4</v>
      </c>
      <c r="E487" s="53">
        <v>0.4</v>
      </c>
      <c r="F487" s="53">
        <v>9.8000000000000007</v>
      </c>
      <c r="G487" s="50">
        <v>47</v>
      </c>
      <c r="H487" s="52">
        <v>0.03</v>
      </c>
      <c r="I487" s="50">
        <v>10</v>
      </c>
      <c r="J487" s="50">
        <v>5</v>
      </c>
      <c r="K487" s="53">
        <v>0.2</v>
      </c>
      <c r="L487" s="50">
        <v>16</v>
      </c>
      <c r="M487" s="50">
        <v>11</v>
      </c>
      <c r="N487" s="50">
        <v>9</v>
      </c>
      <c r="O487" s="53">
        <v>2.2000000000000002</v>
      </c>
    </row>
    <row r="488" spans="1:15" s="9" customFormat="1" x14ac:dyDescent="0.3">
      <c r="A488" s="298" t="s">
        <v>86</v>
      </c>
      <c r="B488" s="298"/>
      <c r="C488" s="49">
        <v>895</v>
      </c>
      <c r="D488" s="52">
        <v>34.72</v>
      </c>
      <c r="E488" s="52">
        <v>28.95</v>
      </c>
      <c r="F488" s="52">
        <v>109.91</v>
      </c>
      <c r="G488" s="52">
        <v>846.43</v>
      </c>
      <c r="H488" s="52">
        <v>1.43</v>
      </c>
      <c r="I488" s="52">
        <v>121.76</v>
      </c>
      <c r="J488" s="52">
        <v>385.87</v>
      </c>
      <c r="K488" s="52">
        <v>7.86</v>
      </c>
      <c r="L488" s="52">
        <v>151.66</v>
      </c>
      <c r="M488" s="52">
        <v>564.65</v>
      </c>
      <c r="N488" s="52">
        <v>170.45</v>
      </c>
      <c r="O488" s="52">
        <v>11.74</v>
      </c>
    </row>
    <row r="489" spans="1:15" x14ac:dyDescent="0.3">
      <c r="A489" s="297" t="s">
        <v>24</v>
      </c>
      <c r="B489" s="297"/>
      <c r="C489" s="297"/>
      <c r="D489" s="297"/>
      <c r="E489" s="297"/>
      <c r="F489" s="297"/>
      <c r="G489" s="297"/>
      <c r="H489" s="297"/>
      <c r="I489" s="297"/>
      <c r="J489" s="297"/>
      <c r="K489" s="297"/>
      <c r="L489" s="297"/>
      <c r="M489" s="297"/>
      <c r="N489" s="297"/>
      <c r="O489" s="297"/>
    </row>
    <row r="490" spans="1:15" x14ac:dyDescent="0.3">
      <c r="A490" s="66" t="s">
        <v>364</v>
      </c>
      <c r="B490" s="51" t="s">
        <v>282</v>
      </c>
      <c r="C490" s="50">
        <v>80</v>
      </c>
      <c r="D490" s="52">
        <v>9.49</v>
      </c>
      <c r="E490" s="52">
        <v>12.99</v>
      </c>
      <c r="F490" s="52">
        <v>22.26</v>
      </c>
      <c r="G490" s="53">
        <v>237.9</v>
      </c>
      <c r="H490" s="52">
        <v>0.14000000000000001</v>
      </c>
      <c r="I490" s="52">
        <v>2.36</v>
      </c>
      <c r="J490" s="53">
        <v>45.8</v>
      </c>
      <c r="K490" s="52">
        <v>1.65</v>
      </c>
      <c r="L490" s="53">
        <v>146.9</v>
      </c>
      <c r="M490" s="53">
        <v>148.19999999999999</v>
      </c>
      <c r="N490" s="52">
        <v>18.559999999999999</v>
      </c>
      <c r="O490" s="50">
        <v>1</v>
      </c>
    </row>
    <row r="491" spans="1:15" x14ac:dyDescent="0.3">
      <c r="A491" s="66" t="s">
        <v>324</v>
      </c>
      <c r="B491" s="51" t="s">
        <v>14</v>
      </c>
      <c r="C491" s="50">
        <v>200</v>
      </c>
      <c r="D491" s="52">
        <v>0.26</v>
      </c>
      <c r="E491" s="52">
        <v>0.03</v>
      </c>
      <c r="F491" s="52">
        <v>11.26</v>
      </c>
      <c r="G491" s="52">
        <v>47.79</v>
      </c>
      <c r="H491" s="54"/>
      <c r="I491" s="53">
        <v>2.9</v>
      </c>
      <c r="J491" s="53">
        <v>0.5</v>
      </c>
      <c r="K491" s="52">
        <v>0.01</v>
      </c>
      <c r="L491" s="52">
        <v>8.08</v>
      </c>
      <c r="M491" s="52">
        <v>9.7799999999999994</v>
      </c>
      <c r="N491" s="52">
        <v>5.24</v>
      </c>
      <c r="O491" s="53">
        <v>0.9</v>
      </c>
    </row>
    <row r="492" spans="1:15" x14ac:dyDescent="0.3">
      <c r="A492" s="67" t="s">
        <v>325</v>
      </c>
      <c r="B492" s="51" t="s">
        <v>245</v>
      </c>
      <c r="C492" s="50">
        <v>100</v>
      </c>
      <c r="D492" s="53">
        <v>0.8</v>
      </c>
      <c r="E492" s="53">
        <v>0.4</v>
      </c>
      <c r="F492" s="53">
        <v>8.1</v>
      </c>
      <c r="G492" s="50">
        <v>47</v>
      </c>
      <c r="H492" s="52">
        <v>0.02</v>
      </c>
      <c r="I492" s="50">
        <v>180</v>
      </c>
      <c r="J492" s="50">
        <v>15</v>
      </c>
      <c r="K492" s="53">
        <v>0.3</v>
      </c>
      <c r="L492" s="50">
        <v>40</v>
      </c>
      <c r="M492" s="50">
        <v>34</v>
      </c>
      <c r="N492" s="50">
        <v>25</v>
      </c>
      <c r="O492" s="53">
        <v>0.8</v>
      </c>
    </row>
    <row r="493" spans="1:15" x14ac:dyDescent="0.3">
      <c r="A493" s="298" t="s">
        <v>130</v>
      </c>
      <c r="B493" s="298"/>
      <c r="C493" s="49">
        <v>380</v>
      </c>
      <c r="D493" s="52">
        <v>10.55</v>
      </c>
      <c r="E493" s="52">
        <v>13.42</v>
      </c>
      <c r="F493" s="52">
        <v>41.62</v>
      </c>
      <c r="G493" s="52">
        <v>332.69</v>
      </c>
      <c r="H493" s="52">
        <v>0.16</v>
      </c>
      <c r="I493" s="52">
        <v>185.26</v>
      </c>
      <c r="J493" s="53">
        <v>61.3</v>
      </c>
      <c r="K493" s="52">
        <v>1.96</v>
      </c>
      <c r="L493" s="52">
        <v>194.98</v>
      </c>
      <c r="M493" s="52">
        <v>191.98</v>
      </c>
      <c r="N493" s="53">
        <v>48.8</v>
      </c>
      <c r="O493" s="53">
        <v>2.7</v>
      </c>
    </row>
    <row r="494" spans="1:15" x14ac:dyDescent="0.3">
      <c r="A494" s="298" t="s">
        <v>88</v>
      </c>
      <c r="B494" s="298"/>
      <c r="C494" s="55">
        <v>1890</v>
      </c>
      <c r="D494" s="52">
        <v>63.46</v>
      </c>
      <c r="E494" s="52">
        <v>65.94</v>
      </c>
      <c r="F494" s="52">
        <v>238.62</v>
      </c>
      <c r="G494" s="52">
        <v>1816.39</v>
      </c>
      <c r="H494" s="52">
        <v>1.78</v>
      </c>
      <c r="I494" s="52">
        <v>314.58</v>
      </c>
      <c r="J494" s="52">
        <v>686.93</v>
      </c>
      <c r="K494" s="52">
        <v>11.54</v>
      </c>
      <c r="L494" s="52">
        <v>664.84</v>
      </c>
      <c r="M494" s="52">
        <v>1123.47</v>
      </c>
      <c r="N494" s="52">
        <v>293.58</v>
      </c>
      <c r="O494" s="52">
        <v>20.149999999999999</v>
      </c>
    </row>
    <row r="495" spans="1:15" s="9" customFormat="1" x14ac:dyDescent="0.3">
      <c r="A495" s="63" t="s">
        <v>120</v>
      </c>
      <c r="B495" s="10" t="s">
        <v>121</v>
      </c>
      <c r="C495" s="11"/>
      <c r="D495" s="11"/>
      <c r="E495" s="11"/>
      <c r="F495" s="11"/>
      <c r="G495" s="11"/>
      <c r="H495" s="293"/>
      <c r="I495" s="293"/>
      <c r="J495" s="300"/>
      <c r="K495" s="300"/>
      <c r="L495" s="300"/>
      <c r="M495" s="300"/>
      <c r="N495" s="300"/>
      <c r="O495" s="300"/>
    </row>
    <row r="496" spans="1:15" s="9" customFormat="1" x14ac:dyDescent="0.3">
      <c r="A496" s="63" t="s">
        <v>122</v>
      </c>
      <c r="B496" s="10" t="s">
        <v>741</v>
      </c>
      <c r="C496" s="11"/>
      <c r="D496" s="11"/>
      <c r="E496" s="11"/>
      <c r="F496" s="11"/>
      <c r="G496" s="11"/>
      <c r="H496" s="293"/>
      <c r="I496" s="293"/>
      <c r="J496" s="301"/>
      <c r="K496" s="301"/>
      <c r="L496" s="301"/>
      <c r="M496" s="301"/>
      <c r="N496" s="301"/>
      <c r="O496" s="301"/>
    </row>
    <row r="497" spans="1:15" s="9" customFormat="1" x14ac:dyDescent="0.3">
      <c r="A497" s="64" t="s">
        <v>57</v>
      </c>
      <c r="B497" s="12" t="s">
        <v>89</v>
      </c>
      <c r="C497" s="13"/>
      <c r="D497" s="13"/>
      <c r="E497" s="13"/>
      <c r="F497" s="11"/>
      <c r="G497" s="11"/>
      <c r="H497" s="84"/>
      <c r="I497" s="84"/>
      <c r="J497" s="83"/>
      <c r="K497" s="83"/>
      <c r="L497" s="83"/>
      <c r="M497" s="83"/>
      <c r="N497" s="83"/>
      <c r="O497" s="83"/>
    </row>
    <row r="498" spans="1:15" s="9" customFormat="1" x14ac:dyDescent="0.3">
      <c r="A498" s="65" t="s">
        <v>59</v>
      </c>
      <c r="B498" s="14">
        <v>4</v>
      </c>
      <c r="C498" s="15"/>
      <c r="D498" s="11"/>
      <c r="E498" s="11"/>
      <c r="F498" s="11"/>
      <c r="G498" s="11"/>
      <c r="H498" s="84"/>
      <c r="I498" s="84"/>
      <c r="J498" s="83"/>
      <c r="K498" s="83"/>
      <c r="L498" s="83"/>
      <c r="M498" s="83"/>
      <c r="N498" s="83"/>
      <c r="O498" s="83"/>
    </row>
    <row r="499" spans="1:15" s="9" customFormat="1" x14ac:dyDescent="0.3">
      <c r="A499" s="295" t="s">
        <v>60</v>
      </c>
      <c r="B499" s="295" t="s">
        <v>61</v>
      </c>
      <c r="C499" s="295" t="s">
        <v>62</v>
      </c>
      <c r="D499" s="294" t="s">
        <v>63</v>
      </c>
      <c r="E499" s="294"/>
      <c r="F499" s="294"/>
      <c r="G499" s="295" t="s">
        <v>64</v>
      </c>
      <c r="H499" s="294" t="s">
        <v>65</v>
      </c>
      <c r="I499" s="294"/>
      <c r="J499" s="294"/>
      <c r="K499" s="294"/>
      <c r="L499" s="294" t="s">
        <v>66</v>
      </c>
      <c r="M499" s="294"/>
      <c r="N499" s="294"/>
      <c r="O499" s="294"/>
    </row>
    <row r="500" spans="1:15" x14ac:dyDescent="0.3">
      <c r="A500" s="296"/>
      <c r="B500" s="299"/>
      <c r="C500" s="296"/>
      <c r="D500" s="85" t="s">
        <v>67</v>
      </c>
      <c r="E500" s="85" t="s">
        <v>68</v>
      </c>
      <c r="F500" s="85" t="s">
        <v>69</v>
      </c>
      <c r="G500" s="296"/>
      <c r="H500" s="85" t="s">
        <v>70</v>
      </c>
      <c r="I500" s="85" t="s">
        <v>71</v>
      </c>
      <c r="J500" s="85" t="s">
        <v>72</v>
      </c>
      <c r="K500" s="85" t="s">
        <v>73</v>
      </c>
      <c r="L500" s="85" t="s">
        <v>74</v>
      </c>
      <c r="M500" s="85" t="s">
        <v>75</v>
      </c>
      <c r="N500" s="85" t="s">
        <v>76</v>
      </c>
      <c r="O500" s="85" t="s">
        <v>77</v>
      </c>
    </row>
    <row r="501" spans="1:15" x14ac:dyDescent="0.3">
      <c r="A501" s="66">
        <v>1</v>
      </c>
      <c r="B501" s="49">
        <v>2</v>
      </c>
      <c r="C501" s="49">
        <v>3</v>
      </c>
      <c r="D501" s="49">
        <v>4</v>
      </c>
      <c r="E501" s="49">
        <v>5</v>
      </c>
      <c r="F501" s="49">
        <v>6</v>
      </c>
      <c r="G501" s="49">
        <v>7</v>
      </c>
      <c r="H501" s="49">
        <v>8</v>
      </c>
      <c r="I501" s="49">
        <v>9</v>
      </c>
      <c r="J501" s="49">
        <v>10</v>
      </c>
      <c r="K501" s="49">
        <v>11</v>
      </c>
      <c r="L501" s="49">
        <v>12</v>
      </c>
      <c r="M501" s="49">
        <v>13</v>
      </c>
      <c r="N501" s="49">
        <v>14</v>
      </c>
      <c r="O501" s="49">
        <v>15</v>
      </c>
    </row>
    <row r="502" spans="1:15" x14ac:dyDescent="0.3">
      <c r="A502" s="297" t="s">
        <v>78</v>
      </c>
      <c r="B502" s="297"/>
      <c r="C502" s="297"/>
      <c r="D502" s="297"/>
      <c r="E502" s="297"/>
      <c r="F502" s="297"/>
      <c r="G502" s="297"/>
      <c r="H502" s="297"/>
      <c r="I502" s="297"/>
      <c r="J502" s="297"/>
      <c r="K502" s="297"/>
      <c r="L502" s="297"/>
      <c r="M502" s="297"/>
      <c r="N502" s="297"/>
      <c r="O502" s="297"/>
    </row>
    <row r="503" spans="1:15" x14ac:dyDescent="0.3">
      <c r="A503" s="66" t="s">
        <v>320</v>
      </c>
      <c r="B503" s="51" t="s">
        <v>79</v>
      </c>
      <c r="C503" s="50">
        <v>10</v>
      </c>
      <c r="D503" s="52">
        <v>0.08</v>
      </c>
      <c r="E503" s="52">
        <v>7.25</v>
      </c>
      <c r="F503" s="52">
        <v>0.13</v>
      </c>
      <c r="G503" s="53">
        <v>66.099999999999994</v>
      </c>
      <c r="H503" s="54"/>
      <c r="I503" s="54"/>
      <c r="J503" s="50">
        <v>45</v>
      </c>
      <c r="K503" s="53">
        <v>0.1</v>
      </c>
      <c r="L503" s="53">
        <v>2.4</v>
      </c>
      <c r="M503" s="50">
        <v>3</v>
      </c>
      <c r="N503" s="52">
        <v>0.05</v>
      </c>
      <c r="O503" s="52">
        <v>0.02</v>
      </c>
    </row>
    <row r="504" spans="1:15" ht="33" x14ac:dyDescent="0.3">
      <c r="A504" s="66" t="s">
        <v>353</v>
      </c>
      <c r="B504" s="51" t="s">
        <v>312</v>
      </c>
      <c r="C504" s="50">
        <v>230</v>
      </c>
      <c r="D504" s="52">
        <v>24.44</v>
      </c>
      <c r="E504" s="52">
        <v>11.27</v>
      </c>
      <c r="F504" s="52">
        <v>53.06</v>
      </c>
      <c r="G504" s="52">
        <v>415.01</v>
      </c>
      <c r="H504" s="52">
        <v>0.15000000000000002</v>
      </c>
      <c r="I504" s="52">
        <v>0.5</v>
      </c>
      <c r="J504" s="52">
        <v>79.95</v>
      </c>
      <c r="K504" s="53">
        <v>1.1500000000000001</v>
      </c>
      <c r="L504" s="52">
        <v>176.10000000000002</v>
      </c>
      <c r="M504" s="52">
        <v>276.67</v>
      </c>
      <c r="N504" s="53">
        <v>32.74</v>
      </c>
      <c r="O504" s="52">
        <v>1.35</v>
      </c>
    </row>
    <row r="505" spans="1:15" x14ac:dyDescent="0.3">
      <c r="A505" s="66" t="s">
        <v>332</v>
      </c>
      <c r="B505" s="51" t="s">
        <v>46</v>
      </c>
      <c r="C505" s="50">
        <v>200</v>
      </c>
      <c r="D505" s="52">
        <v>1.82</v>
      </c>
      <c r="E505" s="52">
        <v>1.42</v>
      </c>
      <c r="F505" s="52">
        <v>13.74</v>
      </c>
      <c r="G505" s="52">
        <v>75.650000000000006</v>
      </c>
      <c r="H505" s="52">
        <v>0.02</v>
      </c>
      <c r="I505" s="52">
        <v>0.83</v>
      </c>
      <c r="J505" s="52">
        <v>12.82</v>
      </c>
      <c r="K505" s="52">
        <v>0.06</v>
      </c>
      <c r="L505" s="52">
        <v>72.48</v>
      </c>
      <c r="M505" s="52">
        <v>58.64</v>
      </c>
      <c r="N505" s="52">
        <v>12.24</v>
      </c>
      <c r="O505" s="52">
        <v>0.91</v>
      </c>
    </row>
    <row r="506" spans="1:15" x14ac:dyDescent="0.3">
      <c r="A506" s="66" t="s">
        <v>333</v>
      </c>
      <c r="B506" s="51" t="s">
        <v>313</v>
      </c>
      <c r="C506" s="50">
        <v>50</v>
      </c>
      <c r="D506" s="52">
        <v>4.17</v>
      </c>
      <c r="E506" s="53">
        <v>4.9000000000000004</v>
      </c>
      <c r="F506" s="52">
        <v>27.72</v>
      </c>
      <c r="G506" s="53">
        <v>171.5</v>
      </c>
      <c r="H506" s="53">
        <v>0.1</v>
      </c>
      <c r="I506" s="54"/>
      <c r="J506" s="52">
        <v>0.09</v>
      </c>
      <c r="K506" s="52">
        <v>1.88</v>
      </c>
      <c r="L506" s="53">
        <v>51.5</v>
      </c>
      <c r="M506" s="52">
        <v>53.41</v>
      </c>
      <c r="N506" s="53">
        <v>21.9</v>
      </c>
      <c r="O506" s="52">
        <v>0.92</v>
      </c>
    </row>
    <row r="507" spans="1:15" x14ac:dyDescent="0.3">
      <c r="A507" s="66" t="s">
        <v>325</v>
      </c>
      <c r="B507" s="51" t="s">
        <v>81</v>
      </c>
      <c r="C507" s="50">
        <v>100</v>
      </c>
      <c r="D507" s="53">
        <v>0.4</v>
      </c>
      <c r="E507" s="53">
        <v>0.4</v>
      </c>
      <c r="F507" s="53">
        <v>9.8000000000000007</v>
      </c>
      <c r="G507" s="50">
        <v>47</v>
      </c>
      <c r="H507" s="52">
        <v>0.03</v>
      </c>
      <c r="I507" s="50">
        <v>10</v>
      </c>
      <c r="J507" s="50">
        <v>5</v>
      </c>
      <c r="K507" s="53">
        <v>0.2</v>
      </c>
      <c r="L507" s="50">
        <v>16</v>
      </c>
      <c r="M507" s="50">
        <v>11</v>
      </c>
      <c r="N507" s="50">
        <v>9</v>
      </c>
      <c r="O507" s="53">
        <v>2.2000000000000002</v>
      </c>
    </row>
    <row r="508" spans="1:15" x14ac:dyDescent="0.3">
      <c r="A508" s="298" t="s">
        <v>82</v>
      </c>
      <c r="B508" s="298"/>
      <c r="C508" s="49">
        <v>590</v>
      </c>
      <c r="D508" s="52">
        <v>30.91</v>
      </c>
      <c r="E508" s="52">
        <v>25.24</v>
      </c>
      <c r="F508" s="52">
        <v>104.45</v>
      </c>
      <c r="G508" s="52">
        <v>775.26</v>
      </c>
      <c r="H508" s="53">
        <v>0.3</v>
      </c>
      <c r="I508" s="52">
        <v>11.33</v>
      </c>
      <c r="J508" s="52">
        <v>142.86000000000001</v>
      </c>
      <c r="K508" s="52">
        <v>3.39</v>
      </c>
      <c r="L508" s="52">
        <v>318.48</v>
      </c>
      <c r="M508" s="52">
        <v>402.72</v>
      </c>
      <c r="N508" s="52">
        <v>75.930000000000007</v>
      </c>
      <c r="O508" s="53">
        <v>5.4</v>
      </c>
    </row>
    <row r="509" spans="1:15" x14ac:dyDescent="0.3">
      <c r="A509" s="297" t="s">
        <v>18</v>
      </c>
      <c r="B509" s="297"/>
      <c r="C509" s="297"/>
      <c r="D509" s="297"/>
      <c r="E509" s="297"/>
      <c r="F509" s="297"/>
      <c r="G509" s="297"/>
      <c r="H509" s="297"/>
      <c r="I509" s="297"/>
      <c r="J509" s="297"/>
      <c r="K509" s="297"/>
      <c r="L509" s="297"/>
      <c r="M509" s="297"/>
      <c r="N509" s="297"/>
      <c r="O509" s="297"/>
    </row>
    <row r="510" spans="1:15" x14ac:dyDescent="0.3">
      <c r="A510" s="67" t="s">
        <v>326</v>
      </c>
      <c r="B510" s="51" t="s">
        <v>314</v>
      </c>
      <c r="C510" s="50">
        <v>60</v>
      </c>
      <c r="D510" s="52">
        <v>4.62</v>
      </c>
      <c r="E510" s="52">
        <v>3.57</v>
      </c>
      <c r="F510" s="53">
        <v>4.5</v>
      </c>
      <c r="G510" s="52">
        <v>69.03</v>
      </c>
      <c r="H510" s="52">
        <v>7.0000000000000007E-2</v>
      </c>
      <c r="I510" s="52">
        <v>5.28</v>
      </c>
      <c r="J510" s="52">
        <v>143.26</v>
      </c>
      <c r="K510" s="52">
        <v>1.88</v>
      </c>
      <c r="L510" s="52">
        <v>20.96</v>
      </c>
      <c r="M510" s="52">
        <v>76.86</v>
      </c>
      <c r="N510" s="52">
        <v>29.87</v>
      </c>
      <c r="O510" s="52">
        <v>0.66</v>
      </c>
    </row>
    <row r="511" spans="1:15" ht="33" x14ac:dyDescent="0.3">
      <c r="A511" s="69" t="s">
        <v>361</v>
      </c>
      <c r="B511" s="51" t="s">
        <v>299</v>
      </c>
      <c r="C511" s="50">
        <v>210</v>
      </c>
      <c r="D511" s="52">
        <v>4.41</v>
      </c>
      <c r="E511" s="53">
        <v>7.9700000000000006</v>
      </c>
      <c r="F511" s="52">
        <v>17.399999999999999</v>
      </c>
      <c r="G511" s="52">
        <v>155.47</v>
      </c>
      <c r="H511" s="52">
        <v>0.25</v>
      </c>
      <c r="I511" s="53">
        <v>9.7999999999999989</v>
      </c>
      <c r="J511" s="53">
        <v>181.2</v>
      </c>
      <c r="K511" s="52">
        <v>2.3899999999999997</v>
      </c>
      <c r="L511" s="52">
        <v>38.4</v>
      </c>
      <c r="M511" s="52">
        <v>141.02000000000001</v>
      </c>
      <c r="N511" s="52">
        <v>34.33</v>
      </c>
      <c r="O511" s="52">
        <v>1.9</v>
      </c>
    </row>
    <row r="512" spans="1:15" x14ac:dyDescent="0.3">
      <c r="A512" s="67" t="s">
        <v>392</v>
      </c>
      <c r="B512" s="51" t="s">
        <v>315</v>
      </c>
      <c r="C512" s="50">
        <v>240</v>
      </c>
      <c r="D512" s="52">
        <v>22.18</v>
      </c>
      <c r="E512" s="53">
        <v>19.399999999999999</v>
      </c>
      <c r="F512" s="52">
        <v>20.53</v>
      </c>
      <c r="G512" s="52">
        <v>347.62</v>
      </c>
      <c r="H512" s="52">
        <v>1.06</v>
      </c>
      <c r="I512" s="52">
        <v>51.03</v>
      </c>
      <c r="J512" s="52">
        <v>323.29000000000002</v>
      </c>
      <c r="K512" s="52">
        <v>1.96</v>
      </c>
      <c r="L512" s="52">
        <v>42.21</v>
      </c>
      <c r="M512" s="52">
        <v>246.28</v>
      </c>
      <c r="N512" s="52">
        <v>53.47</v>
      </c>
      <c r="O512" s="52">
        <v>2.92</v>
      </c>
    </row>
    <row r="513" spans="1:15" x14ac:dyDescent="0.3">
      <c r="A513" s="71" t="s">
        <v>351</v>
      </c>
      <c r="B513" s="51" t="s">
        <v>104</v>
      </c>
      <c r="C513" s="50">
        <v>200</v>
      </c>
      <c r="D513" s="52">
        <v>0.49</v>
      </c>
      <c r="E513" s="52">
        <v>0.16</v>
      </c>
      <c r="F513" s="52">
        <v>21.67</v>
      </c>
      <c r="G513" s="52">
        <v>93.99</v>
      </c>
      <c r="H513" s="52">
        <v>0.02</v>
      </c>
      <c r="I513" s="52">
        <v>84.59</v>
      </c>
      <c r="J513" s="52">
        <v>69.459999999999994</v>
      </c>
      <c r="K513" s="52">
        <v>0.36</v>
      </c>
      <c r="L513" s="52">
        <v>12.16</v>
      </c>
      <c r="M513" s="52">
        <v>12.32</v>
      </c>
      <c r="N513" s="52">
        <v>4.9800000000000004</v>
      </c>
      <c r="O513" s="52">
        <v>0.54</v>
      </c>
    </row>
    <row r="514" spans="1:15" s="9" customFormat="1" x14ac:dyDescent="0.3">
      <c r="A514" s="67"/>
      <c r="B514" s="51" t="s">
        <v>244</v>
      </c>
      <c r="C514" s="50">
        <v>20</v>
      </c>
      <c r="D514" s="52">
        <v>1.58</v>
      </c>
      <c r="E514" s="53">
        <v>0.2</v>
      </c>
      <c r="F514" s="52">
        <v>9.66</v>
      </c>
      <c r="G514" s="50">
        <v>47</v>
      </c>
      <c r="H514" s="52">
        <v>0.03</v>
      </c>
      <c r="I514" s="54"/>
      <c r="J514" s="54"/>
      <c r="K514" s="52">
        <v>0.26</v>
      </c>
      <c r="L514" s="53">
        <v>4.5999999999999996</v>
      </c>
      <c r="M514" s="53">
        <v>17.399999999999999</v>
      </c>
      <c r="N514" s="53">
        <v>6.6</v>
      </c>
      <c r="O514" s="53">
        <v>0.4</v>
      </c>
    </row>
    <row r="515" spans="1:15" s="9" customFormat="1" x14ac:dyDescent="0.3">
      <c r="A515" s="67"/>
      <c r="B515" s="51" t="s">
        <v>250</v>
      </c>
      <c r="C515" s="50">
        <v>50</v>
      </c>
      <c r="D515" s="53">
        <v>3.3</v>
      </c>
      <c r="E515" s="53">
        <v>0.6</v>
      </c>
      <c r="F515" s="52">
        <v>19.82</v>
      </c>
      <c r="G515" s="50">
        <v>99</v>
      </c>
      <c r="H515" s="52">
        <v>0.09</v>
      </c>
      <c r="I515" s="54"/>
      <c r="J515" s="54"/>
      <c r="K515" s="53">
        <v>0.7</v>
      </c>
      <c r="L515" s="53">
        <v>14.5</v>
      </c>
      <c r="M515" s="50">
        <v>75</v>
      </c>
      <c r="N515" s="53">
        <v>23.5</v>
      </c>
      <c r="O515" s="52">
        <v>1.95</v>
      </c>
    </row>
    <row r="516" spans="1:15" s="9" customFormat="1" x14ac:dyDescent="0.3">
      <c r="A516" s="66" t="s">
        <v>325</v>
      </c>
      <c r="B516" s="51" t="s">
        <v>90</v>
      </c>
      <c r="C516" s="50">
        <v>100</v>
      </c>
      <c r="D516" s="53">
        <v>0.4</v>
      </c>
      <c r="E516" s="53">
        <v>0.3</v>
      </c>
      <c r="F516" s="53">
        <v>10.3</v>
      </c>
      <c r="G516" s="50">
        <v>47</v>
      </c>
      <c r="H516" s="52">
        <v>0.02</v>
      </c>
      <c r="I516" s="50">
        <v>5</v>
      </c>
      <c r="J516" s="50">
        <v>2</v>
      </c>
      <c r="K516" s="53">
        <v>0.4</v>
      </c>
      <c r="L516" s="50">
        <v>19</v>
      </c>
      <c r="M516" s="50">
        <v>16</v>
      </c>
      <c r="N516" s="50">
        <v>12</v>
      </c>
      <c r="O516" s="53">
        <v>2.2999999999999998</v>
      </c>
    </row>
    <row r="517" spans="1:15" s="9" customFormat="1" x14ac:dyDescent="0.3">
      <c r="A517" s="298" t="s">
        <v>86</v>
      </c>
      <c r="B517" s="298"/>
      <c r="C517" s="49">
        <v>880</v>
      </c>
      <c r="D517" s="52">
        <v>36.979999999999997</v>
      </c>
      <c r="E517" s="52">
        <v>32.200000000000003</v>
      </c>
      <c r="F517" s="52">
        <v>103.88</v>
      </c>
      <c r="G517" s="52">
        <v>859.11</v>
      </c>
      <c r="H517" s="52">
        <v>1.54</v>
      </c>
      <c r="I517" s="53">
        <v>155.69999999999999</v>
      </c>
      <c r="J517" s="52">
        <v>719.21</v>
      </c>
      <c r="K517" s="52">
        <v>7.95</v>
      </c>
      <c r="L517" s="52">
        <v>151.83000000000001</v>
      </c>
      <c r="M517" s="52">
        <v>584.88</v>
      </c>
      <c r="N517" s="52">
        <v>164.75</v>
      </c>
      <c r="O517" s="52">
        <v>10.67</v>
      </c>
    </row>
    <row r="518" spans="1:15" x14ac:dyDescent="0.3">
      <c r="A518" s="297" t="s">
        <v>24</v>
      </c>
      <c r="B518" s="297"/>
      <c r="C518" s="297"/>
      <c r="D518" s="297"/>
      <c r="E518" s="297"/>
      <c r="F518" s="297"/>
      <c r="G518" s="297"/>
      <c r="H518" s="297"/>
      <c r="I518" s="297"/>
      <c r="J518" s="297"/>
      <c r="K518" s="297"/>
      <c r="L518" s="297"/>
      <c r="M518" s="297"/>
      <c r="N518" s="297"/>
      <c r="O518" s="297"/>
    </row>
    <row r="519" spans="1:15" x14ac:dyDescent="0.3">
      <c r="A519" s="67" t="s">
        <v>368</v>
      </c>
      <c r="B519" s="51" t="s">
        <v>287</v>
      </c>
      <c r="C519" s="50">
        <v>100</v>
      </c>
      <c r="D519" s="52">
        <v>6.61</v>
      </c>
      <c r="E519" s="52">
        <v>7.17</v>
      </c>
      <c r="F519" s="52">
        <v>44.16</v>
      </c>
      <c r="G519" s="52">
        <v>267.92</v>
      </c>
      <c r="H519" s="52">
        <v>0.09</v>
      </c>
      <c r="I519" s="52">
        <v>1.01</v>
      </c>
      <c r="J519" s="52">
        <v>35.36</v>
      </c>
      <c r="K519" s="52">
        <v>2.36</v>
      </c>
      <c r="L519" s="52">
        <v>105.51</v>
      </c>
      <c r="M519" s="52">
        <v>111.69</v>
      </c>
      <c r="N519" s="52">
        <v>17.010000000000002</v>
      </c>
      <c r="O519" s="52">
        <v>0.66</v>
      </c>
    </row>
    <row r="520" spans="1:15" x14ac:dyDescent="0.3">
      <c r="A520" s="72"/>
      <c r="B520" s="51" t="s">
        <v>288</v>
      </c>
      <c r="C520" s="50">
        <v>200</v>
      </c>
      <c r="D520" s="53">
        <v>6.4</v>
      </c>
      <c r="E520" s="50">
        <v>5</v>
      </c>
      <c r="F520" s="50">
        <v>8</v>
      </c>
      <c r="G520" s="50">
        <v>102</v>
      </c>
      <c r="H520" s="52">
        <v>0.06</v>
      </c>
      <c r="I520" s="53">
        <v>1.6</v>
      </c>
      <c r="J520" s="50">
        <v>44</v>
      </c>
      <c r="K520" s="54"/>
      <c r="L520" s="50">
        <v>236</v>
      </c>
      <c r="M520" s="50">
        <v>192</v>
      </c>
      <c r="N520" s="50">
        <v>32</v>
      </c>
      <c r="O520" s="53">
        <v>0.2</v>
      </c>
    </row>
    <row r="521" spans="1:15" x14ac:dyDescent="0.3">
      <c r="A521" s="67" t="s">
        <v>325</v>
      </c>
      <c r="B521" s="51" t="s">
        <v>103</v>
      </c>
      <c r="C521" s="50">
        <v>100</v>
      </c>
      <c r="D521" s="53">
        <v>0.6</v>
      </c>
      <c r="E521" s="53">
        <v>0.6</v>
      </c>
      <c r="F521" s="53">
        <v>15.4</v>
      </c>
      <c r="G521" s="50">
        <v>72</v>
      </c>
      <c r="H521" s="52">
        <v>0.05</v>
      </c>
      <c r="I521" s="50">
        <v>6</v>
      </c>
      <c r="J521" s="50">
        <v>5</v>
      </c>
      <c r="K521" s="53">
        <v>0.4</v>
      </c>
      <c r="L521" s="50">
        <v>30</v>
      </c>
      <c r="M521" s="50">
        <v>22</v>
      </c>
      <c r="N521" s="50">
        <v>17</v>
      </c>
      <c r="O521" s="53">
        <v>0.6</v>
      </c>
    </row>
    <row r="522" spans="1:15" x14ac:dyDescent="0.3">
      <c r="A522" s="298" t="s">
        <v>130</v>
      </c>
      <c r="B522" s="298"/>
      <c r="C522" s="49">
        <v>400</v>
      </c>
      <c r="D522" s="52">
        <v>13.61</v>
      </c>
      <c r="E522" s="52">
        <v>12.77</v>
      </c>
      <c r="F522" s="52">
        <v>67.56</v>
      </c>
      <c r="G522" s="52">
        <v>441.92</v>
      </c>
      <c r="H522" s="53">
        <v>0.2</v>
      </c>
      <c r="I522" s="52">
        <v>8.61</v>
      </c>
      <c r="J522" s="52">
        <v>84.36</v>
      </c>
      <c r="K522" s="52">
        <v>2.76</v>
      </c>
      <c r="L522" s="52">
        <v>371.51</v>
      </c>
      <c r="M522" s="52">
        <v>325.69</v>
      </c>
      <c r="N522" s="52">
        <v>66.010000000000005</v>
      </c>
      <c r="O522" s="52">
        <v>1.46</v>
      </c>
    </row>
    <row r="523" spans="1:15" x14ac:dyDescent="0.3">
      <c r="A523" s="298" t="s">
        <v>88</v>
      </c>
      <c r="B523" s="298"/>
      <c r="C523" s="55">
        <v>1870</v>
      </c>
      <c r="D523" s="52">
        <v>81.5</v>
      </c>
      <c r="E523" s="52">
        <v>70.209999999999994</v>
      </c>
      <c r="F523" s="52">
        <v>275.89</v>
      </c>
      <c r="G523" s="52">
        <v>2076.29</v>
      </c>
      <c r="H523" s="52">
        <v>2.04</v>
      </c>
      <c r="I523" s="52">
        <v>175.64</v>
      </c>
      <c r="J523" s="52">
        <v>946.43</v>
      </c>
      <c r="K523" s="53">
        <v>14.1</v>
      </c>
      <c r="L523" s="52">
        <v>841.82</v>
      </c>
      <c r="M523" s="52">
        <v>1313.29</v>
      </c>
      <c r="N523" s="52">
        <v>306.69</v>
      </c>
      <c r="O523" s="52">
        <v>17.53</v>
      </c>
    </row>
    <row r="524" spans="1:15" s="9" customFormat="1" x14ac:dyDescent="0.3">
      <c r="A524" s="63" t="s">
        <v>120</v>
      </c>
      <c r="B524" s="10" t="s">
        <v>121</v>
      </c>
      <c r="C524" s="11"/>
      <c r="D524" s="11"/>
      <c r="E524" s="11"/>
      <c r="F524" s="11"/>
      <c r="G524" s="11"/>
      <c r="H524" s="293"/>
      <c r="I524" s="293"/>
      <c r="J524" s="300"/>
      <c r="K524" s="300"/>
      <c r="L524" s="300"/>
      <c r="M524" s="300"/>
      <c r="N524" s="300"/>
      <c r="O524" s="300"/>
    </row>
    <row r="525" spans="1:15" s="9" customFormat="1" x14ac:dyDescent="0.3">
      <c r="A525" s="63" t="s">
        <v>122</v>
      </c>
      <c r="B525" s="10" t="s">
        <v>741</v>
      </c>
      <c r="C525" s="11"/>
      <c r="D525" s="11"/>
      <c r="E525" s="11"/>
      <c r="F525" s="11"/>
      <c r="G525" s="11"/>
      <c r="H525" s="293"/>
      <c r="I525" s="293"/>
      <c r="J525" s="301"/>
      <c r="K525" s="301"/>
      <c r="L525" s="301"/>
      <c r="M525" s="301"/>
      <c r="N525" s="301"/>
      <c r="O525" s="301"/>
    </row>
    <row r="526" spans="1:15" s="9" customFormat="1" x14ac:dyDescent="0.3">
      <c r="A526" s="64" t="s">
        <v>57</v>
      </c>
      <c r="B526" s="12" t="s">
        <v>92</v>
      </c>
      <c r="C526" s="13"/>
      <c r="D526" s="13"/>
      <c r="E526" s="13"/>
      <c r="F526" s="11"/>
      <c r="G526" s="11"/>
      <c r="H526" s="84"/>
      <c r="I526" s="84"/>
      <c r="J526" s="83"/>
      <c r="K526" s="83"/>
      <c r="L526" s="83"/>
      <c r="M526" s="83"/>
      <c r="N526" s="83"/>
      <c r="O526" s="83"/>
    </row>
    <row r="527" spans="1:15" s="9" customFormat="1" x14ac:dyDescent="0.3">
      <c r="A527" s="65" t="s">
        <v>59</v>
      </c>
      <c r="B527" s="14">
        <v>4</v>
      </c>
      <c r="C527" s="15"/>
      <c r="D527" s="11"/>
      <c r="E527" s="11"/>
      <c r="F527" s="11"/>
      <c r="G527" s="11"/>
      <c r="H527" s="84"/>
      <c r="I527" s="84"/>
      <c r="J527" s="83"/>
      <c r="K527" s="83"/>
      <c r="L527" s="83"/>
      <c r="M527" s="83"/>
      <c r="N527" s="83"/>
      <c r="O527" s="83"/>
    </row>
    <row r="528" spans="1:15" s="9" customFormat="1" x14ac:dyDescent="0.3">
      <c r="A528" s="295" t="s">
        <v>60</v>
      </c>
      <c r="B528" s="295" t="s">
        <v>61</v>
      </c>
      <c r="C528" s="295" t="s">
        <v>62</v>
      </c>
      <c r="D528" s="294" t="s">
        <v>63</v>
      </c>
      <c r="E528" s="294"/>
      <c r="F528" s="294"/>
      <c r="G528" s="295" t="s">
        <v>64</v>
      </c>
      <c r="H528" s="294" t="s">
        <v>65</v>
      </c>
      <c r="I528" s="294"/>
      <c r="J528" s="294"/>
      <c r="K528" s="294"/>
      <c r="L528" s="294" t="s">
        <v>66</v>
      </c>
      <c r="M528" s="294"/>
      <c r="N528" s="294"/>
      <c r="O528" s="294"/>
    </row>
    <row r="529" spans="1:15" x14ac:dyDescent="0.3">
      <c r="A529" s="296"/>
      <c r="B529" s="299"/>
      <c r="C529" s="296"/>
      <c r="D529" s="85" t="s">
        <v>67</v>
      </c>
      <c r="E529" s="85" t="s">
        <v>68</v>
      </c>
      <c r="F529" s="85" t="s">
        <v>69</v>
      </c>
      <c r="G529" s="296"/>
      <c r="H529" s="85" t="s">
        <v>70</v>
      </c>
      <c r="I529" s="85" t="s">
        <v>71</v>
      </c>
      <c r="J529" s="85" t="s">
        <v>72</v>
      </c>
      <c r="K529" s="85" t="s">
        <v>73</v>
      </c>
      <c r="L529" s="85" t="s">
        <v>74</v>
      </c>
      <c r="M529" s="85" t="s">
        <v>75</v>
      </c>
      <c r="N529" s="85" t="s">
        <v>76</v>
      </c>
      <c r="O529" s="85" t="s">
        <v>77</v>
      </c>
    </row>
    <row r="530" spans="1:15" x14ac:dyDescent="0.3">
      <c r="A530" s="66">
        <v>1</v>
      </c>
      <c r="B530" s="49">
        <v>2</v>
      </c>
      <c r="C530" s="49">
        <v>3</v>
      </c>
      <c r="D530" s="49">
        <v>4</v>
      </c>
      <c r="E530" s="49">
        <v>5</v>
      </c>
      <c r="F530" s="49">
        <v>6</v>
      </c>
      <c r="G530" s="49">
        <v>7</v>
      </c>
      <c r="H530" s="49">
        <v>8</v>
      </c>
      <c r="I530" s="49">
        <v>9</v>
      </c>
      <c r="J530" s="49">
        <v>10</v>
      </c>
      <c r="K530" s="49">
        <v>11</v>
      </c>
      <c r="L530" s="49">
        <v>12</v>
      </c>
      <c r="M530" s="49">
        <v>13</v>
      </c>
      <c r="N530" s="49">
        <v>14</v>
      </c>
      <c r="O530" s="49">
        <v>15</v>
      </c>
    </row>
    <row r="531" spans="1:15" x14ac:dyDescent="0.3">
      <c r="A531" s="297" t="s">
        <v>78</v>
      </c>
      <c r="B531" s="297"/>
      <c r="C531" s="297"/>
      <c r="D531" s="297"/>
      <c r="E531" s="297"/>
      <c r="F531" s="297"/>
      <c r="G531" s="297"/>
      <c r="H531" s="297"/>
      <c r="I531" s="297"/>
      <c r="J531" s="297"/>
      <c r="K531" s="297"/>
      <c r="L531" s="297"/>
      <c r="M531" s="297"/>
      <c r="N531" s="297"/>
      <c r="O531" s="297"/>
    </row>
    <row r="532" spans="1:15" x14ac:dyDescent="0.3">
      <c r="A532" s="66" t="s">
        <v>321</v>
      </c>
      <c r="B532" s="51" t="s">
        <v>80</v>
      </c>
      <c r="C532" s="50">
        <v>15</v>
      </c>
      <c r="D532" s="52">
        <v>3.48</v>
      </c>
      <c r="E532" s="52">
        <v>4.43</v>
      </c>
      <c r="F532" s="54"/>
      <c r="G532" s="53">
        <v>54.6</v>
      </c>
      <c r="H532" s="52">
        <v>0.01</v>
      </c>
      <c r="I532" s="52">
        <v>0.11</v>
      </c>
      <c r="J532" s="53">
        <v>43.2</v>
      </c>
      <c r="K532" s="52">
        <v>0.08</v>
      </c>
      <c r="L532" s="50">
        <v>132</v>
      </c>
      <c r="M532" s="50">
        <v>75</v>
      </c>
      <c r="N532" s="52">
        <v>5.25</v>
      </c>
      <c r="O532" s="52">
        <v>0.15</v>
      </c>
    </row>
    <row r="533" spans="1:15" x14ac:dyDescent="0.3">
      <c r="A533" s="67" t="s">
        <v>367</v>
      </c>
      <c r="B533" s="51" t="s">
        <v>203</v>
      </c>
      <c r="C533" s="50">
        <v>240</v>
      </c>
      <c r="D533" s="52">
        <v>26.68</v>
      </c>
      <c r="E533" s="52">
        <v>17.559999999999999</v>
      </c>
      <c r="F533" s="52">
        <v>40.69</v>
      </c>
      <c r="G533" s="52">
        <v>423.06</v>
      </c>
      <c r="H533" s="52">
        <v>0.17</v>
      </c>
      <c r="I533" s="53">
        <v>3.2</v>
      </c>
      <c r="J533" s="53">
        <v>777.5</v>
      </c>
      <c r="K533" s="52">
        <v>3.46</v>
      </c>
      <c r="L533" s="52">
        <v>29.39</v>
      </c>
      <c r="M533" s="52">
        <v>307.56</v>
      </c>
      <c r="N533" s="52">
        <v>63.83</v>
      </c>
      <c r="O533" s="52">
        <v>1.77</v>
      </c>
    </row>
    <row r="534" spans="1:15" x14ac:dyDescent="0.3">
      <c r="A534" s="67" t="s">
        <v>340</v>
      </c>
      <c r="B534" s="51" t="s">
        <v>95</v>
      </c>
      <c r="C534" s="50">
        <v>200</v>
      </c>
      <c r="D534" s="53">
        <v>0.3</v>
      </c>
      <c r="E534" s="52">
        <v>0.06</v>
      </c>
      <c r="F534" s="53">
        <v>12.5</v>
      </c>
      <c r="G534" s="52">
        <v>53.93</v>
      </c>
      <c r="H534" s="54"/>
      <c r="I534" s="53">
        <v>30.1</v>
      </c>
      <c r="J534" s="52">
        <v>25.01</v>
      </c>
      <c r="K534" s="52">
        <v>0.11</v>
      </c>
      <c r="L534" s="52">
        <v>7.08</v>
      </c>
      <c r="M534" s="52">
        <v>8.75</v>
      </c>
      <c r="N534" s="52">
        <v>4.91</v>
      </c>
      <c r="O534" s="52">
        <v>0.94</v>
      </c>
    </row>
    <row r="535" spans="1:15" x14ac:dyDescent="0.3">
      <c r="A535" s="67"/>
      <c r="B535" s="51" t="s">
        <v>244</v>
      </c>
      <c r="C535" s="50">
        <v>40</v>
      </c>
      <c r="D535" s="52">
        <v>3.16</v>
      </c>
      <c r="E535" s="53">
        <v>0.4</v>
      </c>
      <c r="F535" s="52">
        <v>19.32</v>
      </c>
      <c r="G535" s="50">
        <v>94</v>
      </c>
      <c r="H535" s="52">
        <v>0.06</v>
      </c>
      <c r="I535" s="54"/>
      <c r="J535" s="54"/>
      <c r="K535" s="52">
        <v>0.52</v>
      </c>
      <c r="L535" s="53">
        <v>9.1999999999999993</v>
      </c>
      <c r="M535" s="53">
        <v>34.799999999999997</v>
      </c>
      <c r="N535" s="53">
        <v>13.2</v>
      </c>
      <c r="O535" s="53">
        <v>0.8</v>
      </c>
    </row>
    <row r="536" spans="1:15" x14ac:dyDescent="0.3">
      <c r="A536" s="66" t="s">
        <v>325</v>
      </c>
      <c r="B536" s="51" t="s">
        <v>90</v>
      </c>
      <c r="C536" s="50">
        <v>100</v>
      </c>
      <c r="D536" s="53">
        <v>0.4</v>
      </c>
      <c r="E536" s="53">
        <v>0.3</v>
      </c>
      <c r="F536" s="53">
        <v>10.3</v>
      </c>
      <c r="G536" s="50">
        <v>47</v>
      </c>
      <c r="H536" s="52">
        <v>0.02</v>
      </c>
      <c r="I536" s="50">
        <v>5</v>
      </c>
      <c r="J536" s="50">
        <v>2</v>
      </c>
      <c r="K536" s="53">
        <v>0.4</v>
      </c>
      <c r="L536" s="50">
        <v>19</v>
      </c>
      <c r="M536" s="50">
        <v>16</v>
      </c>
      <c r="N536" s="50">
        <v>12</v>
      </c>
      <c r="O536" s="53">
        <v>2.2999999999999998</v>
      </c>
    </row>
    <row r="537" spans="1:15" x14ac:dyDescent="0.3">
      <c r="A537" s="298" t="s">
        <v>82</v>
      </c>
      <c r="B537" s="298"/>
      <c r="C537" s="49">
        <v>595</v>
      </c>
      <c r="D537" s="52">
        <v>34.020000000000003</v>
      </c>
      <c r="E537" s="52">
        <v>22.75</v>
      </c>
      <c r="F537" s="52">
        <v>82.81</v>
      </c>
      <c r="G537" s="52">
        <v>672.59</v>
      </c>
      <c r="H537" s="52">
        <v>0.26</v>
      </c>
      <c r="I537" s="52">
        <v>38.409999999999997</v>
      </c>
      <c r="J537" s="52">
        <v>847.71</v>
      </c>
      <c r="K537" s="52">
        <v>4.57</v>
      </c>
      <c r="L537" s="52">
        <v>196.67</v>
      </c>
      <c r="M537" s="52">
        <v>442.11</v>
      </c>
      <c r="N537" s="52">
        <v>99.19</v>
      </c>
      <c r="O537" s="52">
        <v>5.96</v>
      </c>
    </row>
    <row r="538" spans="1:15" x14ac:dyDescent="0.3">
      <c r="A538" s="297" t="s">
        <v>18</v>
      </c>
      <c r="B538" s="297"/>
      <c r="C538" s="297"/>
      <c r="D538" s="297"/>
      <c r="E538" s="297"/>
      <c r="F538" s="297"/>
      <c r="G538" s="297"/>
      <c r="H538" s="297"/>
      <c r="I538" s="297"/>
      <c r="J538" s="297"/>
      <c r="K538" s="297"/>
      <c r="L538" s="297"/>
      <c r="M538" s="297"/>
      <c r="N538" s="297"/>
      <c r="O538" s="297"/>
    </row>
    <row r="539" spans="1:15" x14ac:dyDescent="0.3">
      <c r="A539" s="66" t="s">
        <v>356</v>
      </c>
      <c r="B539" s="51" t="s">
        <v>275</v>
      </c>
      <c r="C539" s="50">
        <v>60</v>
      </c>
      <c r="D539" s="52">
        <v>0.76</v>
      </c>
      <c r="E539" s="52">
        <v>3.12</v>
      </c>
      <c r="F539" s="52">
        <v>2.73</v>
      </c>
      <c r="G539" s="52">
        <v>42.71</v>
      </c>
      <c r="H539" s="52">
        <v>0.03</v>
      </c>
      <c r="I539" s="52">
        <v>11.79</v>
      </c>
      <c r="J539" s="52">
        <v>40.770000000000003</v>
      </c>
      <c r="K539" s="52">
        <v>1.58</v>
      </c>
      <c r="L539" s="52">
        <v>19.02</v>
      </c>
      <c r="M539" s="52">
        <v>28.83</v>
      </c>
      <c r="N539" s="53">
        <v>13.3</v>
      </c>
      <c r="O539" s="53">
        <v>0.6</v>
      </c>
    </row>
    <row r="540" spans="1:15" ht="33" x14ac:dyDescent="0.3">
      <c r="A540" s="69" t="s">
        <v>357</v>
      </c>
      <c r="B540" s="51" t="s">
        <v>215</v>
      </c>
      <c r="C540" s="50">
        <v>220</v>
      </c>
      <c r="D540" s="52">
        <v>3.05</v>
      </c>
      <c r="E540" s="52">
        <v>7.49</v>
      </c>
      <c r="F540" s="52">
        <v>17.440000000000001</v>
      </c>
      <c r="G540" s="52">
        <v>149.66999999999999</v>
      </c>
      <c r="H540" s="52">
        <v>0.25</v>
      </c>
      <c r="I540" s="52">
        <v>18.04</v>
      </c>
      <c r="J540" s="52">
        <v>166.56</v>
      </c>
      <c r="K540" s="52">
        <v>2.35</v>
      </c>
      <c r="L540" s="52">
        <v>23.52</v>
      </c>
      <c r="M540" s="52">
        <v>101.33</v>
      </c>
      <c r="N540" s="52">
        <v>28.51</v>
      </c>
      <c r="O540" s="52">
        <v>1.54</v>
      </c>
    </row>
    <row r="541" spans="1:15" x14ac:dyDescent="0.3">
      <c r="A541" s="67" t="s">
        <v>338</v>
      </c>
      <c r="B541" s="51" t="s">
        <v>316</v>
      </c>
      <c r="C541" s="50">
        <v>95</v>
      </c>
      <c r="D541" s="52">
        <v>15.19</v>
      </c>
      <c r="E541" s="52">
        <v>16.84</v>
      </c>
      <c r="F541" s="52">
        <v>18.600000000000001</v>
      </c>
      <c r="G541" s="52">
        <v>286.95999999999998</v>
      </c>
      <c r="H541" s="52">
        <v>0.18</v>
      </c>
      <c r="I541" s="52">
        <v>0.53</v>
      </c>
      <c r="J541" s="53">
        <v>40.200000000000003</v>
      </c>
      <c r="K541" s="52">
        <v>5.41</v>
      </c>
      <c r="L541" s="52">
        <v>23.11</v>
      </c>
      <c r="M541" s="52">
        <v>153.74</v>
      </c>
      <c r="N541" s="52">
        <v>30.62</v>
      </c>
      <c r="O541" s="52">
        <v>1.22</v>
      </c>
    </row>
    <row r="542" spans="1:15" x14ac:dyDescent="0.3">
      <c r="A542" s="68" t="s">
        <v>371</v>
      </c>
      <c r="B542" s="51" t="s">
        <v>292</v>
      </c>
      <c r="C542" s="50">
        <v>150</v>
      </c>
      <c r="D542" s="52">
        <v>2.99</v>
      </c>
      <c r="E542" s="52">
        <v>5.27</v>
      </c>
      <c r="F542" s="52">
        <v>16.39</v>
      </c>
      <c r="G542" s="53">
        <v>129.80000000000001</v>
      </c>
      <c r="H542" s="52">
        <v>0.08</v>
      </c>
      <c r="I542" s="53">
        <v>10.199999999999999</v>
      </c>
      <c r="J542" s="53">
        <v>23.6</v>
      </c>
      <c r="K542" s="52">
        <v>0.13</v>
      </c>
      <c r="L542" s="52">
        <v>33.14</v>
      </c>
      <c r="M542" s="52">
        <v>69.31</v>
      </c>
      <c r="N542" s="52">
        <v>27.07</v>
      </c>
      <c r="O542" s="52">
        <v>0.96</v>
      </c>
    </row>
    <row r="543" spans="1:15" x14ac:dyDescent="0.3">
      <c r="A543" s="66" t="s">
        <v>329</v>
      </c>
      <c r="B543" s="51" t="s">
        <v>84</v>
      </c>
      <c r="C543" s="50">
        <v>200</v>
      </c>
      <c r="D543" s="52">
        <v>0.37</v>
      </c>
      <c r="E543" s="52">
        <v>0.02</v>
      </c>
      <c r="F543" s="52">
        <v>21.01</v>
      </c>
      <c r="G543" s="53">
        <v>86.9</v>
      </c>
      <c r="H543" s="54"/>
      <c r="I543" s="52">
        <v>0.34</v>
      </c>
      <c r="J543" s="52">
        <v>0.51</v>
      </c>
      <c r="K543" s="52">
        <v>0.17</v>
      </c>
      <c r="L543" s="53">
        <v>19.2</v>
      </c>
      <c r="M543" s="52">
        <v>13.09</v>
      </c>
      <c r="N543" s="53">
        <v>5.0999999999999996</v>
      </c>
      <c r="O543" s="52">
        <v>1.05</v>
      </c>
    </row>
    <row r="544" spans="1:15" x14ac:dyDescent="0.3">
      <c r="A544" s="67"/>
      <c r="B544" s="51" t="s">
        <v>244</v>
      </c>
      <c r="C544" s="50">
        <v>20</v>
      </c>
      <c r="D544" s="52">
        <v>1.58</v>
      </c>
      <c r="E544" s="53">
        <v>0.2</v>
      </c>
      <c r="F544" s="52">
        <v>9.66</v>
      </c>
      <c r="G544" s="50">
        <v>47</v>
      </c>
      <c r="H544" s="52">
        <v>0.03</v>
      </c>
      <c r="I544" s="54"/>
      <c r="J544" s="54"/>
      <c r="K544" s="52">
        <v>0.26</v>
      </c>
      <c r="L544" s="53">
        <v>4.5999999999999996</v>
      </c>
      <c r="M544" s="53">
        <v>17.399999999999999</v>
      </c>
      <c r="N544" s="53">
        <v>6.6</v>
      </c>
      <c r="O544" s="53">
        <v>0.4</v>
      </c>
    </row>
    <row r="545" spans="1:15" s="9" customFormat="1" x14ac:dyDescent="0.3">
      <c r="A545" s="67"/>
      <c r="B545" s="51" t="s">
        <v>250</v>
      </c>
      <c r="C545" s="50">
        <v>50</v>
      </c>
      <c r="D545" s="53">
        <v>3.3</v>
      </c>
      <c r="E545" s="53">
        <v>0.6</v>
      </c>
      <c r="F545" s="52">
        <v>19.82</v>
      </c>
      <c r="G545" s="50">
        <v>99</v>
      </c>
      <c r="H545" s="52">
        <v>0.09</v>
      </c>
      <c r="I545" s="54"/>
      <c r="J545" s="54"/>
      <c r="K545" s="53">
        <v>0.7</v>
      </c>
      <c r="L545" s="53">
        <v>14.5</v>
      </c>
      <c r="M545" s="50">
        <v>75</v>
      </c>
      <c r="N545" s="53">
        <v>23.5</v>
      </c>
      <c r="O545" s="52">
        <v>1.95</v>
      </c>
    </row>
    <row r="546" spans="1:15" s="9" customFormat="1" x14ac:dyDescent="0.3">
      <c r="A546" s="66" t="s">
        <v>325</v>
      </c>
      <c r="B546" s="51" t="s">
        <v>81</v>
      </c>
      <c r="C546" s="50">
        <v>100</v>
      </c>
      <c r="D546" s="53">
        <v>0.4</v>
      </c>
      <c r="E546" s="53">
        <v>0.4</v>
      </c>
      <c r="F546" s="53">
        <v>9.8000000000000007</v>
      </c>
      <c r="G546" s="50">
        <v>47</v>
      </c>
      <c r="H546" s="52">
        <v>0.03</v>
      </c>
      <c r="I546" s="50">
        <v>10</v>
      </c>
      <c r="J546" s="50">
        <v>5</v>
      </c>
      <c r="K546" s="53">
        <v>0.2</v>
      </c>
      <c r="L546" s="50">
        <v>16</v>
      </c>
      <c r="M546" s="50">
        <v>11</v>
      </c>
      <c r="N546" s="50">
        <v>9</v>
      </c>
      <c r="O546" s="53">
        <v>2.2000000000000002</v>
      </c>
    </row>
    <row r="547" spans="1:15" s="9" customFormat="1" x14ac:dyDescent="0.3">
      <c r="A547" s="298" t="s">
        <v>86</v>
      </c>
      <c r="B547" s="298"/>
      <c r="C547" s="49">
        <v>895</v>
      </c>
      <c r="D547" s="52">
        <v>27.64</v>
      </c>
      <c r="E547" s="52">
        <v>33.94</v>
      </c>
      <c r="F547" s="52">
        <v>115.45</v>
      </c>
      <c r="G547" s="52">
        <v>889.04</v>
      </c>
      <c r="H547" s="52">
        <v>0.69</v>
      </c>
      <c r="I547" s="53">
        <v>50.9</v>
      </c>
      <c r="J547" s="52">
        <v>276.64</v>
      </c>
      <c r="K547" s="53">
        <v>10.8</v>
      </c>
      <c r="L547" s="52">
        <v>153.09</v>
      </c>
      <c r="M547" s="53">
        <v>469.7</v>
      </c>
      <c r="N547" s="53">
        <v>143.69999999999999</v>
      </c>
      <c r="O547" s="52">
        <v>9.92</v>
      </c>
    </row>
    <row r="548" spans="1:15" s="9" customFormat="1" x14ac:dyDescent="0.3">
      <c r="A548" s="297" t="s">
        <v>24</v>
      </c>
      <c r="B548" s="297"/>
      <c r="C548" s="297"/>
      <c r="D548" s="297"/>
      <c r="E548" s="297"/>
      <c r="F548" s="297"/>
      <c r="G548" s="297"/>
      <c r="H548" s="297"/>
      <c r="I548" s="297"/>
      <c r="J548" s="297"/>
      <c r="K548" s="297"/>
      <c r="L548" s="297"/>
      <c r="M548" s="297"/>
      <c r="N548" s="297"/>
      <c r="O548" s="297"/>
    </row>
    <row r="549" spans="1:15" x14ac:dyDescent="0.3">
      <c r="A549" s="67" t="s">
        <v>337</v>
      </c>
      <c r="B549" s="51" t="s">
        <v>261</v>
      </c>
      <c r="C549" s="50">
        <v>75</v>
      </c>
      <c r="D549" s="52">
        <v>9.7799999999999994</v>
      </c>
      <c r="E549" s="52">
        <v>7.63</v>
      </c>
      <c r="F549" s="52">
        <v>25.18</v>
      </c>
      <c r="G549" s="52">
        <v>208.34</v>
      </c>
      <c r="H549" s="52">
        <v>0.26</v>
      </c>
      <c r="I549" s="52">
        <v>1.04</v>
      </c>
      <c r="J549" s="53">
        <v>32.299999999999997</v>
      </c>
      <c r="K549" s="52">
        <v>1.01</v>
      </c>
      <c r="L549" s="52">
        <v>14.86</v>
      </c>
      <c r="M549" s="52">
        <v>100.94</v>
      </c>
      <c r="N549" s="52">
        <v>14.14</v>
      </c>
      <c r="O549" s="52">
        <v>1.39</v>
      </c>
    </row>
    <row r="550" spans="1:15" x14ac:dyDescent="0.3">
      <c r="A550" s="68"/>
      <c r="B550" s="51" t="s">
        <v>260</v>
      </c>
      <c r="C550" s="50">
        <v>200</v>
      </c>
      <c r="D550" s="50">
        <v>1</v>
      </c>
      <c r="E550" s="53">
        <v>0.2</v>
      </c>
      <c r="F550" s="53">
        <v>20.2</v>
      </c>
      <c r="G550" s="50">
        <v>92</v>
      </c>
      <c r="H550" s="52">
        <v>0.02</v>
      </c>
      <c r="I550" s="50">
        <v>4</v>
      </c>
      <c r="J550" s="54"/>
      <c r="K550" s="53">
        <v>0.2</v>
      </c>
      <c r="L550" s="50">
        <v>14</v>
      </c>
      <c r="M550" s="50">
        <v>14</v>
      </c>
      <c r="N550" s="50">
        <v>8</v>
      </c>
      <c r="O550" s="53">
        <v>2.8</v>
      </c>
    </row>
    <row r="551" spans="1:15" x14ac:dyDescent="0.3">
      <c r="A551" s="67" t="s">
        <v>325</v>
      </c>
      <c r="B551" s="51" t="s">
        <v>251</v>
      </c>
      <c r="C551" s="50">
        <v>150</v>
      </c>
      <c r="D551" s="52">
        <v>1.35</v>
      </c>
      <c r="E551" s="53">
        <v>0.3</v>
      </c>
      <c r="F551" s="52">
        <v>12.15</v>
      </c>
      <c r="G551" s="53">
        <v>64.5</v>
      </c>
      <c r="H551" s="52">
        <v>0.06</v>
      </c>
      <c r="I551" s="50">
        <v>90</v>
      </c>
      <c r="J551" s="50">
        <v>12</v>
      </c>
      <c r="K551" s="53">
        <v>0.3</v>
      </c>
      <c r="L551" s="50">
        <v>51</v>
      </c>
      <c r="M551" s="53">
        <v>34.5</v>
      </c>
      <c r="N551" s="53">
        <v>19.5</v>
      </c>
      <c r="O551" s="52">
        <v>0.45</v>
      </c>
    </row>
    <row r="552" spans="1:15" x14ac:dyDescent="0.3">
      <c r="A552" s="298" t="s">
        <v>130</v>
      </c>
      <c r="B552" s="298"/>
      <c r="C552" s="49">
        <v>425</v>
      </c>
      <c r="D552" s="52">
        <v>12.13</v>
      </c>
      <c r="E552" s="52">
        <v>8.1300000000000008</v>
      </c>
      <c r="F552" s="52">
        <v>57.53</v>
      </c>
      <c r="G552" s="52">
        <v>364.84</v>
      </c>
      <c r="H552" s="52">
        <v>0.34</v>
      </c>
      <c r="I552" s="52">
        <v>95.04</v>
      </c>
      <c r="J552" s="53">
        <v>44.3</v>
      </c>
      <c r="K552" s="52">
        <v>1.51</v>
      </c>
      <c r="L552" s="52">
        <v>79.86</v>
      </c>
      <c r="M552" s="52">
        <v>149.44</v>
      </c>
      <c r="N552" s="52">
        <v>41.64</v>
      </c>
      <c r="O552" s="52">
        <v>4.6399999999999997</v>
      </c>
    </row>
    <row r="553" spans="1:15" x14ac:dyDescent="0.3">
      <c r="A553" s="298" t="s">
        <v>88</v>
      </c>
      <c r="B553" s="298"/>
      <c r="C553" s="55">
        <v>1915</v>
      </c>
      <c r="D553" s="52">
        <v>73.790000000000006</v>
      </c>
      <c r="E553" s="52">
        <v>64.819999999999993</v>
      </c>
      <c r="F553" s="52">
        <v>255.79</v>
      </c>
      <c r="G553" s="52">
        <v>1926.47</v>
      </c>
      <c r="H553" s="52">
        <v>1.29</v>
      </c>
      <c r="I553" s="52">
        <v>184.35</v>
      </c>
      <c r="J553" s="52">
        <v>1168.6500000000001</v>
      </c>
      <c r="K553" s="52">
        <v>16.88</v>
      </c>
      <c r="L553" s="52">
        <v>429.62</v>
      </c>
      <c r="M553" s="52">
        <v>1061.25</v>
      </c>
      <c r="N553" s="52">
        <v>284.52999999999997</v>
      </c>
      <c r="O553" s="52">
        <v>20.52</v>
      </c>
    </row>
    <row r="554" spans="1:15" s="9" customFormat="1" x14ac:dyDescent="0.3">
      <c r="A554" s="63" t="s">
        <v>120</v>
      </c>
      <c r="B554" s="10" t="s">
        <v>121</v>
      </c>
      <c r="C554" s="11"/>
      <c r="D554" s="11"/>
      <c r="E554" s="11"/>
      <c r="F554" s="11"/>
      <c r="G554" s="11"/>
      <c r="H554" s="293"/>
      <c r="I554" s="293"/>
      <c r="J554" s="300"/>
      <c r="K554" s="300"/>
      <c r="L554" s="300"/>
      <c r="M554" s="300"/>
      <c r="N554" s="300"/>
      <c r="O554" s="300"/>
    </row>
    <row r="555" spans="1:15" s="9" customFormat="1" x14ac:dyDescent="0.3">
      <c r="A555" s="63" t="s">
        <v>122</v>
      </c>
      <c r="B555" s="10" t="s">
        <v>741</v>
      </c>
      <c r="C555" s="11"/>
      <c r="D555" s="11"/>
      <c r="E555" s="11"/>
      <c r="F555" s="11"/>
      <c r="G555" s="11"/>
      <c r="H555" s="293"/>
      <c r="I555" s="293"/>
      <c r="J555" s="301"/>
      <c r="K555" s="301"/>
      <c r="L555" s="301"/>
      <c r="M555" s="301"/>
      <c r="N555" s="301"/>
      <c r="O555" s="301"/>
    </row>
    <row r="556" spans="1:15" s="9" customFormat="1" x14ac:dyDescent="0.3">
      <c r="A556" s="64" t="s">
        <v>57</v>
      </c>
      <c r="B556" s="12" t="s">
        <v>97</v>
      </c>
      <c r="C556" s="13"/>
      <c r="D556" s="13"/>
      <c r="E556" s="13"/>
      <c r="F556" s="11"/>
      <c r="G556" s="11"/>
      <c r="H556" s="84"/>
      <c r="I556" s="84"/>
      <c r="J556" s="83"/>
      <c r="K556" s="83"/>
      <c r="L556" s="83"/>
      <c r="M556" s="83"/>
      <c r="N556" s="83"/>
      <c r="O556" s="83"/>
    </row>
    <row r="557" spans="1:15" s="9" customFormat="1" x14ac:dyDescent="0.3">
      <c r="A557" s="65" t="s">
        <v>59</v>
      </c>
      <c r="B557" s="14">
        <v>4</v>
      </c>
      <c r="C557" s="15"/>
      <c r="D557" s="11"/>
      <c r="E557" s="11"/>
      <c r="F557" s="11"/>
      <c r="G557" s="11"/>
      <c r="H557" s="84"/>
      <c r="I557" s="84"/>
      <c r="J557" s="83"/>
      <c r="K557" s="83"/>
      <c r="L557" s="83"/>
      <c r="M557" s="83"/>
      <c r="N557" s="83"/>
      <c r="O557" s="83"/>
    </row>
    <row r="558" spans="1:15" s="9" customFormat="1" x14ac:dyDescent="0.3">
      <c r="A558" s="295" t="s">
        <v>60</v>
      </c>
      <c r="B558" s="295" t="s">
        <v>61</v>
      </c>
      <c r="C558" s="295" t="s">
        <v>62</v>
      </c>
      <c r="D558" s="294" t="s">
        <v>63</v>
      </c>
      <c r="E558" s="294"/>
      <c r="F558" s="294"/>
      <c r="G558" s="295" t="s">
        <v>64</v>
      </c>
      <c r="H558" s="294" t="s">
        <v>65</v>
      </c>
      <c r="I558" s="294"/>
      <c r="J558" s="294"/>
      <c r="K558" s="294"/>
      <c r="L558" s="294" t="s">
        <v>66</v>
      </c>
      <c r="M558" s="294"/>
      <c r="N558" s="294"/>
      <c r="O558" s="294"/>
    </row>
    <row r="559" spans="1:15" x14ac:dyDescent="0.3">
      <c r="A559" s="296"/>
      <c r="B559" s="299"/>
      <c r="C559" s="296"/>
      <c r="D559" s="85" t="s">
        <v>67</v>
      </c>
      <c r="E559" s="85" t="s">
        <v>68</v>
      </c>
      <c r="F559" s="85" t="s">
        <v>69</v>
      </c>
      <c r="G559" s="296"/>
      <c r="H559" s="85" t="s">
        <v>70</v>
      </c>
      <c r="I559" s="85" t="s">
        <v>71</v>
      </c>
      <c r="J559" s="85" t="s">
        <v>72</v>
      </c>
      <c r="K559" s="85" t="s">
        <v>73</v>
      </c>
      <c r="L559" s="85" t="s">
        <v>74</v>
      </c>
      <c r="M559" s="85" t="s">
        <v>75</v>
      </c>
      <c r="N559" s="85" t="s">
        <v>76</v>
      </c>
      <c r="O559" s="85" t="s">
        <v>77</v>
      </c>
    </row>
    <row r="560" spans="1:15" x14ac:dyDescent="0.3">
      <c r="A560" s="66">
        <v>1</v>
      </c>
      <c r="B560" s="49">
        <v>2</v>
      </c>
      <c r="C560" s="49">
        <v>3</v>
      </c>
      <c r="D560" s="49">
        <v>4</v>
      </c>
      <c r="E560" s="49">
        <v>5</v>
      </c>
      <c r="F560" s="49">
        <v>6</v>
      </c>
      <c r="G560" s="49">
        <v>7</v>
      </c>
      <c r="H560" s="49">
        <v>8</v>
      </c>
      <c r="I560" s="49">
        <v>9</v>
      </c>
      <c r="J560" s="49">
        <v>10</v>
      </c>
      <c r="K560" s="49">
        <v>11</v>
      </c>
      <c r="L560" s="49">
        <v>12</v>
      </c>
      <c r="M560" s="49">
        <v>13</v>
      </c>
      <c r="N560" s="49">
        <v>14</v>
      </c>
      <c r="O560" s="49">
        <v>15</v>
      </c>
    </row>
    <row r="561" spans="1:15" x14ac:dyDescent="0.3">
      <c r="A561" s="297" t="s">
        <v>78</v>
      </c>
      <c r="B561" s="297"/>
      <c r="C561" s="297"/>
      <c r="D561" s="297"/>
      <c r="E561" s="297"/>
      <c r="F561" s="297"/>
      <c r="G561" s="297"/>
      <c r="H561" s="297"/>
      <c r="I561" s="297"/>
      <c r="J561" s="297"/>
      <c r="K561" s="297"/>
      <c r="L561" s="297"/>
      <c r="M561" s="297"/>
      <c r="N561" s="297"/>
      <c r="O561" s="297"/>
    </row>
    <row r="562" spans="1:15" x14ac:dyDescent="0.3">
      <c r="A562" s="66" t="s">
        <v>320</v>
      </c>
      <c r="B562" s="51" t="s">
        <v>79</v>
      </c>
      <c r="C562" s="50">
        <v>10</v>
      </c>
      <c r="D562" s="52">
        <v>0.08</v>
      </c>
      <c r="E562" s="52">
        <v>7.25</v>
      </c>
      <c r="F562" s="52">
        <v>0.13</v>
      </c>
      <c r="G562" s="53">
        <v>66.099999999999994</v>
      </c>
      <c r="H562" s="54"/>
      <c r="I562" s="54"/>
      <c r="J562" s="50">
        <v>45</v>
      </c>
      <c r="K562" s="53">
        <v>0.1</v>
      </c>
      <c r="L562" s="53">
        <v>2.4</v>
      </c>
      <c r="M562" s="50">
        <v>3</v>
      </c>
      <c r="N562" s="52">
        <v>0.05</v>
      </c>
      <c r="O562" s="52">
        <v>0.02</v>
      </c>
    </row>
    <row r="563" spans="1:15" x14ac:dyDescent="0.3">
      <c r="A563" s="66" t="s">
        <v>321</v>
      </c>
      <c r="B563" s="51" t="s">
        <v>80</v>
      </c>
      <c r="C563" s="50">
        <v>15</v>
      </c>
      <c r="D563" s="52">
        <v>3.48</v>
      </c>
      <c r="E563" s="52">
        <v>4.43</v>
      </c>
      <c r="F563" s="54"/>
      <c r="G563" s="53">
        <v>54.6</v>
      </c>
      <c r="H563" s="52">
        <v>0.01</v>
      </c>
      <c r="I563" s="52">
        <v>0.11</v>
      </c>
      <c r="J563" s="53">
        <v>43.2</v>
      </c>
      <c r="K563" s="52">
        <v>0.08</v>
      </c>
      <c r="L563" s="50">
        <v>132</v>
      </c>
      <c r="M563" s="50">
        <v>75</v>
      </c>
      <c r="N563" s="52">
        <v>5.25</v>
      </c>
      <c r="O563" s="52">
        <v>0.15</v>
      </c>
    </row>
    <row r="564" spans="1:15" x14ac:dyDescent="0.3">
      <c r="A564" s="66" t="s">
        <v>322</v>
      </c>
      <c r="B564" s="51" t="s">
        <v>168</v>
      </c>
      <c r="C564" s="50">
        <v>40</v>
      </c>
      <c r="D564" s="52">
        <v>5.08</v>
      </c>
      <c r="E564" s="53">
        <v>4.5999999999999996</v>
      </c>
      <c r="F564" s="52">
        <v>0.28000000000000003</v>
      </c>
      <c r="G564" s="53">
        <v>62.8</v>
      </c>
      <c r="H564" s="52">
        <v>0.03</v>
      </c>
      <c r="I564" s="54"/>
      <c r="J564" s="50">
        <v>104</v>
      </c>
      <c r="K564" s="52">
        <v>0.24</v>
      </c>
      <c r="L564" s="50">
        <v>22</v>
      </c>
      <c r="M564" s="53">
        <v>76.8</v>
      </c>
      <c r="N564" s="53">
        <v>4.8</v>
      </c>
      <c r="O564" s="50">
        <v>1</v>
      </c>
    </row>
    <row r="565" spans="1:15" ht="33" x14ac:dyDescent="0.3">
      <c r="A565" s="66" t="s">
        <v>381</v>
      </c>
      <c r="B565" s="51" t="s">
        <v>317</v>
      </c>
      <c r="C565" s="50">
        <v>210</v>
      </c>
      <c r="D565" s="52">
        <v>8.61</v>
      </c>
      <c r="E565" s="52">
        <v>7.61</v>
      </c>
      <c r="F565" s="52">
        <v>41.54</v>
      </c>
      <c r="G565" s="52">
        <v>269.54000000000002</v>
      </c>
      <c r="H565" s="52">
        <v>0.23</v>
      </c>
      <c r="I565" s="53">
        <v>1.3</v>
      </c>
      <c r="J565" s="53">
        <v>45.4</v>
      </c>
      <c r="K565" s="52">
        <v>0.51</v>
      </c>
      <c r="L565" s="52">
        <v>132.37</v>
      </c>
      <c r="M565" s="52">
        <v>225.98</v>
      </c>
      <c r="N565" s="52">
        <v>104.14</v>
      </c>
      <c r="O565" s="52">
        <v>3.17</v>
      </c>
    </row>
    <row r="566" spans="1:15" x14ac:dyDescent="0.3">
      <c r="A566" s="66" t="s">
        <v>324</v>
      </c>
      <c r="B566" s="51" t="s">
        <v>14</v>
      </c>
      <c r="C566" s="50">
        <v>200</v>
      </c>
      <c r="D566" s="52">
        <v>0.26</v>
      </c>
      <c r="E566" s="52">
        <v>0.03</v>
      </c>
      <c r="F566" s="52">
        <v>11.26</v>
      </c>
      <c r="G566" s="52">
        <v>47.79</v>
      </c>
      <c r="H566" s="54"/>
      <c r="I566" s="53">
        <v>2.9</v>
      </c>
      <c r="J566" s="53">
        <v>0.5</v>
      </c>
      <c r="K566" s="52">
        <v>0.01</v>
      </c>
      <c r="L566" s="52">
        <v>8.08</v>
      </c>
      <c r="M566" s="52">
        <v>9.7799999999999994</v>
      </c>
      <c r="N566" s="52">
        <v>5.24</v>
      </c>
      <c r="O566" s="53">
        <v>0.9</v>
      </c>
    </row>
    <row r="567" spans="1:15" x14ac:dyDescent="0.3">
      <c r="A567" s="67"/>
      <c r="B567" s="51" t="s">
        <v>244</v>
      </c>
      <c r="C567" s="50">
        <v>40</v>
      </c>
      <c r="D567" s="52">
        <v>3.16</v>
      </c>
      <c r="E567" s="53">
        <v>0.4</v>
      </c>
      <c r="F567" s="52">
        <v>19.32</v>
      </c>
      <c r="G567" s="50">
        <v>94</v>
      </c>
      <c r="H567" s="52">
        <v>0.06</v>
      </c>
      <c r="I567" s="54"/>
      <c r="J567" s="54"/>
      <c r="K567" s="52">
        <v>0.52</v>
      </c>
      <c r="L567" s="53">
        <v>9.1999999999999993</v>
      </c>
      <c r="M567" s="53">
        <v>34.799999999999997</v>
      </c>
      <c r="N567" s="53">
        <v>13.2</v>
      </c>
      <c r="O567" s="53">
        <v>0.8</v>
      </c>
    </row>
    <row r="568" spans="1:15" x14ac:dyDescent="0.3">
      <c r="A568" s="66" t="s">
        <v>325</v>
      </c>
      <c r="B568" s="51" t="s">
        <v>81</v>
      </c>
      <c r="C568" s="50">
        <v>100</v>
      </c>
      <c r="D568" s="53">
        <v>0.4</v>
      </c>
      <c r="E568" s="53">
        <v>0.4</v>
      </c>
      <c r="F568" s="53">
        <v>9.8000000000000007</v>
      </c>
      <c r="G568" s="50">
        <v>47</v>
      </c>
      <c r="H568" s="52">
        <v>0.03</v>
      </c>
      <c r="I568" s="50">
        <v>10</v>
      </c>
      <c r="J568" s="50">
        <v>5</v>
      </c>
      <c r="K568" s="53">
        <v>0.2</v>
      </c>
      <c r="L568" s="50">
        <v>16</v>
      </c>
      <c r="M568" s="50">
        <v>11</v>
      </c>
      <c r="N568" s="50">
        <v>9</v>
      </c>
      <c r="O568" s="53">
        <v>2.2000000000000002</v>
      </c>
    </row>
    <row r="569" spans="1:15" x14ac:dyDescent="0.3">
      <c r="A569" s="298" t="s">
        <v>82</v>
      </c>
      <c r="B569" s="298"/>
      <c r="C569" s="49">
        <v>615</v>
      </c>
      <c r="D569" s="52">
        <v>21.07</v>
      </c>
      <c r="E569" s="52">
        <v>24.72</v>
      </c>
      <c r="F569" s="52">
        <v>82.33</v>
      </c>
      <c r="G569" s="52">
        <v>641.83000000000004</v>
      </c>
      <c r="H569" s="52">
        <v>0.36</v>
      </c>
      <c r="I569" s="52">
        <v>14.31</v>
      </c>
      <c r="J569" s="53">
        <v>243.1</v>
      </c>
      <c r="K569" s="52">
        <v>1.66</v>
      </c>
      <c r="L569" s="52">
        <v>322.05</v>
      </c>
      <c r="M569" s="52">
        <v>436.36</v>
      </c>
      <c r="N569" s="52">
        <v>141.68</v>
      </c>
      <c r="O569" s="52">
        <v>8.24</v>
      </c>
    </row>
    <row r="570" spans="1:15" x14ac:dyDescent="0.3">
      <c r="A570" s="297" t="s">
        <v>18</v>
      </c>
      <c r="B570" s="297"/>
      <c r="C570" s="297"/>
      <c r="D570" s="297"/>
      <c r="E570" s="297"/>
      <c r="F570" s="297"/>
      <c r="G570" s="297"/>
      <c r="H570" s="297"/>
      <c r="I570" s="297"/>
      <c r="J570" s="297"/>
      <c r="K570" s="297"/>
      <c r="L570" s="297"/>
      <c r="M570" s="297"/>
      <c r="N570" s="297"/>
      <c r="O570" s="297"/>
    </row>
    <row r="571" spans="1:15" x14ac:dyDescent="0.3">
      <c r="A571" s="66" t="s">
        <v>334</v>
      </c>
      <c r="B571" s="51" t="s">
        <v>257</v>
      </c>
      <c r="C571" s="50">
        <v>60</v>
      </c>
      <c r="D571" s="50">
        <v>1</v>
      </c>
      <c r="E571" s="52">
        <v>5.08</v>
      </c>
      <c r="F571" s="53">
        <v>2.2000000000000002</v>
      </c>
      <c r="G571" s="52">
        <v>59.53</v>
      </c>
      <c r="H571" s="52">
        <v>0.03</v>
      </c>
      <c r="I571" s="53">
        <v>28.1</v>
      </c>
      <c r="J571" s="52">
        <v>97.34</v>
      </c>
      <c r="K571" s="52">
        <v>2.5099999999999998</v>
      </c>
      <c r="L571" s="52">
        <v>30.48</v>
      </c>
      <c r="M571" s="52">
        <v>24.01</v>
      </c>
      <c r="N571" s="52">
        <v>13.79</v>
      </c>
      <c r="O571" s="52">
        <v>0.62</v>
      </c>
    </row>
    <row r="572" spans="1:15" ht="33" x14ac:dyDescent="0.3">
      <c r="A572" s="66" t="s">
        <v>393</v>
      </c>
      <c r="B572" s="51" t="s">
        <v>318</v>
      </c>
      <c r="C572" s="50">
        <v>220</v>
      </c>
      <c r="D572" s="52">
        <v>5.4499999999999993</v>
      </c>
      <c r="E572" s="52">
        <v>9.2799999999999994</v>
      </c>
      <c r="F572" s="52">
        <v>13.200000000000001</v>
      </c>
      <c r="G572" s="52">
        <v>154.5</v>
      </c>
      <c r="H572" s="52">
        <v>0.2</v>
      </c>
      <c r="I572" s="52">
        <v>12.54</v>
      </c>
      <c r="J572" s="52">
        <v>191.24</v>
      </c>
      <c r="K572" s="52">
        <v>2.4499999999999997</v>
      </c>
      <c r="L572" s="52">
        <v>45.5</v>
      </c>
      <c r="M572" s="52">
        <v>116.67</v>
      </c>
      <c r="N572" s="52">
        <v>32.950000000000003</v>
      </c>
      <c r="O572" s="52">
        <v>1.8599999999999999</v>
      </c>
    </row>
    <row r="573" spans="1:15" x14ac:dyDescent="0.3">
      <c r="A573" s="66" t="s">
        <v>349</v>
      </c>
      <c r="B573" s="51" t="s">
        <v>271</v>
      </c>
      <c r="C573" s="50">
        <v>90</v>
      </c>
      <c r="D573" s="52">
        <v>16.14</v>
      </c>
      <c r="E573" s="52">
        <v>13.43</v>
      </c>
      <c r="F573" s="52">
        <v>0.72</v>
      </c>
      <c r="G573" s="52">
        <v>186.71</v>
      </c>
      <c r="H573" s="52">
        <v>7.0000000000000007E-2</v>
      </c>
      <c r="I573" s="52">
        <v>0.17</v>
      </c>
      <c r="J573" s="52">
        <v>67.239999999999995</v>
      </c>
      <c r="K573" s="52">
        <v>0.56999999999999995</v>
      </c>
      <c r="L573" s="52">
        <v>139.44</v>
      </c>
      <c r="M573" s="53">
        <v>191.7</v>
      </c>
      <c r="N573" s="52">
        <v>19.059999999999999</v>
      </c>
      <c r="O573" s="52">
        <v>0.68</v>
      </c>
    </row>
    <row r="574" spans="1:15" x14ac:dyDescent="0.3">
      <c r="A574" s="66" t="s">
        <v>350</v>
      </c>
      <c r="B574" s="51" t="s">
        <v>285</v>
      </c>
      <c r="C574" s="50">
        <v>150</v>
      </c>
      <c r="D574" s="52">
        <v>5.83</v>
      </c>
      <c r="E574" s="52">
        <v>0.69</v>
      </c>
      <c r="F574" s="52">
        <v>37.369999999999997</v>
      </c>
      <c r="G574" s="52">
        <v>179.14</v>
      </c>
      <c r="H574" s="52">
        <v>0.09</v>
      </c>
      <c r="I574" s="54"/>
      <c r="J574" s="54"/>
      <c r="K574" s="53">
        <v>0.8</v>
      </c>
      <c r="L574" s="52">
        <v>11.91</v>
      </c>
      <c r="M574" s="52">
        <v>46.49</v>
      </c>
      <c r="N574" s="52">
        <v>8.59</v>
      </c>
      <c r="O574" s="52">
        <v>0.86</v>
      </c>
    </row>
    <row r="575" spans="1:15" x14ac:dyDescent="0.3">
      <c r="A575" s="66" t="s">
        <v>344</v>
      </c>
      <c r="B575" s="51" t="s">
        <v>105</v>
      </c>
      <c r="C575" s="50">
        <v>200</v>
      </c>
      <c r="D575" s="52">
        <v>0.16</v>
      </c>
      <c r="E575" s="52">
        <v>0.04</v>
      </c>
      <c r="F575" s="53">
        <v>13.1</v>
      </c>
      <c r="G575" s="52">
        <v>54.29</v>
      </c>
      <c r="H575" s="52">
        <v>0.01</v>
      </c>
      <c r="I575" s="50">
        <v>3</v>
      </c>
      <c r="J575" s="54"/>
      <c r="K575" s="52">
        <v>0.06</v>
      </c>
      <c r="L575" s="52">
        <v>7.73</v>
      </c>
      <c r="M575" s="50">
        <v>6</v>
      </c>
      <c r="N575" s="53">
        <v>5.2</v>
      </c>
      <c r="O575" s="52">
        <v>0.13</v>
      </c>
    </row>
    <row r="576" spans="1:15" x14ac:dyDescent="0.3">
      <c r="A576" s="67"/>
      <c r="B576" s="51" t="s">
        <v>244</v>
      </c>
      <c r="C576" s="50">
        <v>20</v>
      </c>
      <c r="D576" s="52">
        <v>1.58</v>
      </c>
      <c r="E576" s="53">
        <v>0.2</v>
      </c>
      <c r="F576" s="52">
        <v>9.66</v>
      </c>
      <c r="G576" s="50">
        <v>47</v>
      </c>
      <c r="H576" s="52">
        <v>0.03</v>
      </c>
      <c r="I576" s="54"/>
      <c r="J576" s="54"/>
      <c r="K576" s="52">
        <v>0.26</v>
      </c>
      <c r="L576" s="53">
        <v>4.5999999999999996</v>
      </c>
      <c r="M576" s="53">
        <v>17.399999999999999</v>
      </c>
      <c r="N576" s="53">
        <v>6.6</v>
      </c>
      <c r="O576" s="53">
        <v>0.4</v>
      </c>
    </row>
    <row r="577" spans="1:15" s="9" customFormat="1" x14ac:dyDescent="0.3">
      <c r="A577" s="67"/>
      <c r="B577" s="51" t="s">
        <v>250</v>
      </c>
      <c r="C577" s="50">
        <v>50</v>
      </c>
      <c r="D577" s="53">
        <v>3.3</v>
      </c>
      <c r="E577" s="53">
        <v>0.6</v>
      </c>
      <c r="F577" s="52">
        <v>19.82</v>
      </c>
      <c r="G577" s="50">
        <v>99</v>
      </c>
      <c r="H577" s="52">
        <v>0.09</v>
      </c>
      <c r="I577" s="54"/>
      <c r="J577" s="54"/>
      <c r="K577" s="53">
        <v>0.7</v>
      </c>
      <c r="L577" s="53">
        <v>14.5</v>
      </c>
      <c r="M577" s="50">
        <v>75</v>
      </c>
      <c r="N577" s="53">
        <v>23.5</v>
      </c>
      <c r="O577" s="52">
        <v>1.95</v>
      </c>
    </row>
    <row r="578" spans="1:15" s="9" customFormat="1" x14ac:dyDescent="0.3">
      <c r="A578" s="66" t="s">
        <v>325</v>
      </c>
      <c r="B578" s="51" t="s">
        <v>90</v>
      </c>
      <c r="C578" s="50">
        <v>100</v>
      </c>
      <c r="D578" s="53">
        <v>0.4</v>
      </c>
      <c r="E578" s="53">
        <v>0.3</v>
      </c>
      <c r="F578" s="53">
        <v>10.3</v>
      </c>
      <c r="G578" s="50">
        <v>47</v>
      </c>
      <c r="H578" s="52">
        <v>0.02</v>
      </c>
      <c r="I578" s="50">
        <v>5</v>
      </c>
      <c r="J578" s="50">
        <v>2</v>
      </c>
      <c r="K578" s="53">
        <v>0.4</v>
      </c>
      <c r="L578" s="50">
        <v>19</v>
      </c>
      <c r="M578" s="50">
        <v>16</v>
      </c>
      <c r="N578" s="50">
        <v>12</v>
      </c>
      <c r="O578" s="53">
        <v>2.2999999999999998</v>
      </c>
    </row>
    <row r="579" spans="1:15" s="9" customFormat="1" x14ac:dyDescent="0.3">
      <c r="A579" s="298" t="s">
        <v>86</v>
      </c>
      <c r="B579" s="298"/>
      <c r="C579" s="49">
        <v>890</v>
      </c>
      <c r="D579" s="52">
        <v>33.86</v>
      </c>
      <c r="E579" s="52">
        <v>29.62</v>
      </c>
      <c r="F579" s="52">
        <v>106.37</v>
      </c>
      <c r="G579" s="52">
        <v>827.17</v>
      </c>
      <c r="H579" s="52">
        <v>0.54</v>
      </c>
      <c r="I579" s="52">
        <v>48.81</v>
      </c>
      <c r="J579" s="52">
        <v>357.82</v>
      </c>
      <c r="K579" s="52">
        <v>7.75</v>
      </c>
      <c r="L579" s="52">
        <v>273.16000000000003</v>
      </c>
      <c r="M579" s="52">
        <v>493.27</v>
      </c>
      <c r="N579" s="52">
        <v>121.69</v>
      </c>
      <c r="O579" s="53">
        <v>8.8000000000000007</v>
      </c>
    </row>
    <row r="580" spans="1:15" s="9" customFormat="1" x14ac:dyDescent="0.3">
      <c r="A580" s="297" t="s">
        <v>24</v>
      </c>
      <c r="B580" s="297"/>
      <c r="C580" s="297"/>
      <c r="D580" s="297"/>
      <c r="E580" s="297"/>
      <c r="F580" s="297"/>
      <c r="G580" s="297"/>
      <c r="H580" s="297"/>
      <c r="I580" s="297"/>
      <c r="J580" s="297"/>
      <c r="K580" s="297"/>
      <c r="L580" s="297"/>
      <c r="M580" s="297"/>
      <c r="N580" s="297"/>
      <c r="O580" s="297"/>
    </row>
    <row r="581" spans="1:15" x14ac:dyDescent="0.3">
      <c r="A581" s="67" t="s">
        <v>375</v>
      </c>
      <c r="B581" s="51" t="s">
        <v>266</v>
      </c>
      <c r="C581" s="50">
        <v>75</v>
      </c>
      <c r="D581" s="52">
        <v>12.89</v>
      </c>
      <c r="E581" s="52">
        <v>9.43</v>
      </c>
      <c r="F581" s="53">
        <v>12.3</v>
      </c>
      <c r="G581" s="52">
        <v>188.27</v>
      </c>
      <c r="H581" s="52">
        <v>0.04</v>
      </c>
      <c r="I581" s="52">
        <v>0.32</v>
      </c>
      <c r="J581" s="52">
        <v>65.05</v>
      </c>
      <c r="K581" s="52">
        <v>0.34</v>
      </c>
      <c r="L581" s="52">
        <v>110.49</v>
      </c>
      <c r="M581" s="52">
        <v>157.52000000000001</v>
      </c>
      <c r="N581" s="52">
        <v>17.66</v>
      </c>
      <c r="O581" s="52">
        <v>0.54</v>
      </c>
    </row>
    <row r="582" spans="1:15" x14ac:dyDescent="0.3">
      <c r="A582" s="72"/>
      <c r="B582" s="51" t="s">
        <v>295</v>
      </c>
      <c r="C582" s="50">
        <v>200</v>
      </c>
      <c r="D582" s="53">
        <v>5.8</v>
      </c>
      <c r="E582" s="50">
        <v>5</v>
      </c>
      <c r="F582" s="53">
        <v>8.1999999999999993</v>
      </c>
      <c r="G582" s="50">
        <v>106</v>
      </c>
      <c r="H582" s="52">
        <v>0.06</v>
      </c>
      <c r="I582" s="53">
        <v>1.6</v>
      </c>
      <c r="J582" s="50">
        <v>40</v>
      </c>
      <c r="K582" s="54"/>
      <c r="L582" s="50">
        <v>236</v>
      </c>
      <c r="M582" s="50">
        <v>192</v>
      </c>
      <c r="N582" s="50">
        <v>32</v>
      </c>
      <c r="O582" s="53">
        <v>0.2</v>
      </c>
    </row>
    <row r="583" spans="1:15" x14ac:dyDescent="0.3">
      <c r="A583" s="67" t="s">
        <v>325</v>
      </c>
      <c r="B583" s="51" t="s">
        <v>245</v>
      </c>
      <c r="C583" s="50">
        <v>100</v>
      </c>
      <c r="D583" s="53">
        <v>0.8</v>
      </c>
      <c r="E583" s="53">
        <v>0.4</v>
      </c>
      <c r="F583" s="53">
        <v>8.1</v>
      </c>
      <c r="G583" s="50">
        <v>47</v>
      </c>
      <c r="H583" s="52">
        <v>0.02</v>
      </c>
      <c r="I583" s="50">
        <v>180</v>
      </c>
      <c r="J583" s="50">
        <v>15</v>
      </c>
      <c r="K583" s="53">
        <v>0.3</v>
      </c>
      <c r="L583" s="50">
        <v>40</v>
      </c>
      <c r="M583" s="50">
        <v>34</v>
      </c>
      <c r="N583" s="50">
        <v>25</v>
      </c>
      <c r="O583" s="53">
        <v>0.8</v>
      </c>
    </row>
    <row r="584" spans="1:15" x14ac:dyDescent="0.3">
      <c r="A584" s="298" t="s">
        <v>130</v>
      </c>
      <c r="B584" s="298"/>
      <c r="C584" s="49">
        <v>375</v>
      </c>
      <c r="D584" s="52">
        <v>19.489999999999998</v>
      </c>
      <c r="E584" s="52">
        <v>14.83</v>
      </c>
      <c r="F584" s="52">
        <v>28.6</v>
      </c>
      <c r="G584" s="52">
        <v>341.27</v>
      </c>
      <c r="H584" s="52">
        <v>0.12</v>
      </c>
      <c r="I584" s="52">
        <v>181.92</v>
      </c>
      <c r="J584" s="52">
        <v>120.05</v>
      </c>
      <c r="K584" s="52">
        <v>0.64</v>
      </c>
      <c r="L584" s="52">
        <v>386.49</v>
      </c>
      <c r="M584" s="52">
        <v>383.52</v>
      </c>
      <c r="N584" s="52">
        <v>74.66</v>
      </c>
      <c r="O584" s="52">
        <v>1.54</v>
      </c>
    </row>
    <row r="585" spans="1:15" x14ac:dyDescent="0.3">
      <c r="A585" s="298" t="s">
        <v>88</v>
      </c>
      <c r="B585" s="298"/>
      <c r="C585" s="55">
        <v>1880</v>
      </c>
      <c r="D585" s="52">
        <v>74.42</v>
      </c>
      <c r="E585" s="52">
        <v>69.17</v>
      </c>
      <c r="F585" s="52">
        <v>217.3</v>
      </c>
      <c r="G585" s="52">
        <v>1810.27</v>
      </c>
      <c r="H585" s="52">
        <v>1.02</v>
      </c>
      <c r="I585" s="52">
        <v>245.04</v>
      </c>
      <c r="J585" s="52">
        <v>720.97</v>
      </c>
      <c r="K585" s="52">
        <v>10.050000000000001</v>
      </c>
      <c r="L585" s="53">
        <v>981.7</v>
      </c>
      <c r="M585" s="52">
        <v>1313.15</v>
      </c>
      <c r="N585" s="52">
        <v>338.03</v>
      </c>
      <c r="O585" s="52">
        <v>18.579999999999998</v>
      </c>
    </row>
    <row r="586" spans="1:15" s="9" customFormat="1" x14ac:dyDescent="0.3">
      <c r="A586" s="63" t="s">
        <v>120</v>
      </c>
      <c r="B586" s="10" t="s">
        <v>121</v>
      </c>
      <c r="C586" s="11"/>
      <c r="D586" s="11"/>
      <c r="E586" s="11"/>
      <c r="F586" s="11"/>
      <c r="G586" s="11"/>
      <c r="H586" s="293"/>
      <c r="I586" s="293"/>
      <c r="J586" s="300"/>
      <c r="K586" s="300"/>
      <c r="L586" s="300"/>
      <c r="M586" s="300"/>
      <c r="N586" s="300"/>
      <c r="O586" s="300"/>
    </row>
    <row r="587" spans="1:15" s="9" customFormat="1" x14ac:dyDescent="0.3">
      <c r="A587" s="63" t="s">
        <v>122</v>
      </c>
      <c r="B587" s="10" t="s">
        <v>741</v>
      </c>
      <c r="C587" s="11"/>
      <c r="D587" s="11"/>
      <c r="E587" s="11"/>
      <c r="F587" s="11"/>
      <c r="G587" s="11"/>
      <c r="H587" s="293"/>
      <c r="I587" s="293"/>
      <c r="J587" s="301"/>
      <c r="K587" s="301"/>
      <c r="L587" s="301"/>
      <c r="M587" s="301"/>
      <c r="N587" s="301"/>
      <c r="O587" s="301"/>
    </row>
    <row r="588" spans="1:15" s="9" customFormat="1" x14ac:dyDescent="0.3">
      <c r="A588" s="64" t="s">
        <v>57</v>
      </c>
      <c r="B588" s="12" t="s">
        <v>100</v>
      </c>
      <c r="C588" s="13"/>
      <c r="D588" s="13"/>
      <c r="E588" s="13"/>
      <c r="F588" s="11"/>
      <c r="G588" s="11"/>
      <c r="H588" s="84"/>
      <c r="I588" s="84"/>
      <c r="J588" s="83"/>
      <c r="K588" s="83"/>
      <c r="L588" s="83"/>
      <c r="M588" s="83"/>
      <c r="N588" s="83"/>
      <c r="O588" s="83"/>
    </row>
    <row r="589" spans="1:15" s="9" customFormat="1" x14ac:dyDescent="0.3">
      <c r="A589" s="65" t="s">
        <v>59</v>
      </c>
      <c r="B589" s="14">
        <v>4</v>
      </c>
      <c r="C589" s="15"/>
      <c r="D589" s="11"/>
      <c r="E589" s="11"/>
      <c r="F589" s="11"/>
      <c r="G589" s="11"/>
      <c r="H589" s="84"/>
      <c r="I589" s="84"/>
      <c r="J589" s="83"/>
      <c r="K589" s="83"/>
      <c r="L589" s="83"/>
      <c r="M589" s="83"/>
      <c r="N589" s="83"/>
      <c r="O589" s="83"/>
    </row>
    <row r="590" spans="1:15" s="9" customFormat="1" x14ac:dyDescent="0.3">
      <c r="A590" s="295" t="s">
        <v>60</v>
      </c>
      <c r="B590" s="295" t="s">
        <v>61</v>
      </c>
      <c r="C590" s="295" t="s">
        <v>62</v>
      </c>
      <c r="D590" s="294" t="s">
        <v>63</v>
      </c>
      <c r="E590" s="294"/>
      <c r="F590" s="294"/>
      <c r="G590" s="295" t="s">
        <v>64</v>
      </c>
      <c r="H590" s="294" t="s">
        <v>65</v>
      </c>
      <c r="I590" s="294"/>
      <c r="J590" s="294"/>
      <c r="K590" s="294"/>
      <c r="L590" s="294" t="s">
        <v>66</v>
      </c>
      <c r="M590" s="294"/>
      <c r="N590" s="294"/>
      <c r="O590" s="294"/>
    </row>
    <row r="591" spans="1:15" x14ac:dyDescent="0.3">
      <c r="A591" s="296"/>
      <c r="B591" s="299"/>
      <c r="C591" s="296"/>
      <c r="D591" s="85" t="s">
        <v>67</v>
      </c>
      <c r="E591" s="85" t="s">
        <v>68</v>
      </c>
      <c r="F591" s="85" t="s">
        <v>69</v>
      </c>
      <c r="G591" s="296"/>
      <c r="H591" s="85" t="s">
        <v>70</v>
      </c>
      <c r="I591" s="85" t="s">
        <v>71</v>
      </c>
      <c r="J591" s="85" t="s">
        <v>72</v>
      </c>
      <c r="K591" s="85" t="s">
        <v>73</v>
      </c>
      <c r="L591" s="85" t="s">
        <v>74</v>
      </c>
      <c r="M591" s="85" t="s">
        <v>75</v>
      </c>
      <c r="N591" s="85" t="s">
        <v>76</v>
      </c>
      <c r="O591" s="85" t="s">
        <v>77</v>
      </c>
    </row>
    <row r="592" spans="1:15" x14ac:dyDescent="0.3">
      <c r="A592" s="66">
        <v>1</v>
      </c>
      <c r="B592" s="49">
        <v>2</v>
      </c>
      <c r="C592" s="49">
        <v>3</v>
      </c>
      <c r="D592" s="49">
        <v>4</v>
      </c>
      <c r="E592" s="49">
        <v>5</v>
      </c>
      <c r="F592" s="49">
        <v>6</v>
      </c>
      <c r="G592" s="49">
        <v>7</v>
      </c>
      <c r="H592" s="49">
        <v>8</v>
      </c>
      <c r="I592" s="49">
        <v>9</v>
      </c>
      <c r="J592" s="49">
        <v>10</v>
      </c>
      <c r="K592" s="49">
        <v>11</v>
      </c>
      <c r="L592" s="49">
        <v>12</v>
      </c>
      <c r="M592" s="49">
        <v>13</v>
      </c>
      <c r="N592" s="49">
        <v>14</v>
      </c>
      <c r="O592" s="49">
        <v>15</v>
      </c>
    </row>
    <row r="593" spans="1:15" x14ac:dyDescent="0.3">
      <c r="A593" s="297" t="s">
        <v>78</v>
      </c>
      <c r="B593" s="297"/>
      <c r="C593" s="297"/>
      <c r="D593" s="297"/>
      <c r="E593" s="297"/>
      <c r="F593" s="297"/>
      <c r="G593" s="297"/>
      <c r="H593" s="297"/>
      <c r="I593" s="297"/>
      <c r="J593" s="297"/>
      <c r="K593" s="297"/>
      <c r="L593" s="297"/>
      <c r="M593" s="297"/>
      <c r="N593" s="297"/>
      <c r="O593" s="297"/>
    </row>
    <row r="594" spans="1:15" x14ac:dyDescent="0.3">
      <c r="A594" s="67" t="s">
        <v>376</v>
      </c>
      <c r="B594" s="51" t="s">
        <v>296</v>
      </c>
      <c r="C594" s="50">
        <v>95</v>
      </c>
      <c r="D594" s="52">
        <v>8.5</v>
      </c>
      <c r="E594" s="52">
        <v>17.09</v>
      </c>
      <c r="F594" s="52">
        <v>0.73</v>
      </c>
      <c r="G594" s="52">
        <v>206.51999999999998</v>
      </c>
      <c r="H594" s="52">
        <v>0.16</v>
      </c>
      <c r="I594" s="54">
        <v>0</v>
      </c>
      <c r="J594" s="54">
        <v>22.5</v>
      </c>
      <c r="K594" s="52">
        <v>0.27</v>
      </c>
      <c r="L594" s="52">
        <v>13.87</v>
      </c>
      <c r="M594" s="52">
        <v>110.34</v>
      </c>
      <c r="N594" s="52">
        <v>14.12</v>
      </c>
      <c r="O594" s="52">
        <v>0.95</v>
      </c>
    </row>
    <row r="595" spans="1:15" x14ac:dyDescent="0.3">
      <c r="A595" s="66" t="s">
        <v>350</v>
      </c>
      <c r="B595" s="51" t="s">
        <v>285</v>
      </c>
      <c r="C595" s="50">
        <v>150</v>
      </c>
      <c r="D595" s="52">
        <v>5.83</v>
      </c>
      <c r="E595" s="52">
        <v>0.69</v>
      </c>
      <c r="F595" s="52">
        <v>37.369999999999997</v>
      </c>
      <c r="G595" s="52">
        <v>179.14</v>
      </c>
      <c r="H595" s="52">
        <v>0.09</v>
      </c>
      <c r="I595" s="54"/>
      <c r="J595" s="54"/>
      <c r="K595" s="53">
        <v>0.8</v>
      </c>
      <c r="L595" s="52">
        <v>11.91</v>
      </c>
      <c r="M595" s="52">
        <v>46.49</v>
      </c>
      <c r="N595" s="52">
        <v>8.59</v>
      </c>
      <c r="O595" s="52">
        <v>0.86</v>
      </c>
    </row>
    <row r="596" spans="1:15" x14ac:dyDescent="0.3">
      <c r="A596" s="66" t="s">
        <v>355</v>
      </c>
      <c r="B596" s="51" t="s">
        <v>15</v>
      </c>
      <c r="C596" s="50">
        <v>200</v>
      </c>
      <c r="D596" s="52">
        <v>3.87</v>
      </c>
      <c r="E596" s="53">
        <v>3.1</v>
      </c>
      <c r="F596" s="52">
        <v>16.190000000000001</v>
      </c>
      <c r="G596" s="52">
        <v>109.45</v>
      </c>
      <c r="H596" s="52">
        <v>0.04</v>
      </c>
      <c r="I596" s="53">
        <v>1.3</v>
      </c>
      <c r="J596" s="52">
        <v>22.12</v>
      </c>
      <c r="K596" s="52">
        <v>0.11</v>
      </c>
      <c r="L596" s="52">
        <v>125.45</v>
      </c>
      <c r="M596" s="53">
        <v>116.2</v>
      </c>
      <c r="N596" s="50">
        <v>31</v>
      </c>
      <c r="O596" s="52">
        <v>1.01</v>
      </c>
    </row>
    <row r="597" spans="1:15" x14ac:dyDescent="0.3">
      <c r="A597" s="67"/>
      <c r="B597" s="51" t="s">
        <v>244</v>
      </c>
      <c r="C597" s="50">
        <v>40</v>
      </c>
      <c r="D597" s="52">
        <v>3.16</v>
      </c>
      <c r="E597" s="53">
        <v>0.4</v>
      </c>
      <c r="F597" s="52">
        <v>19.32</v>
      </c>
      <c r="G597" s="50">
        <v>94</v>
      </c>
      <c r="H597" s="52">
        <v>0.06</v>
      </c>
      <c r="I597" s="54"/>
      <c r="J597" s="54"/>
      <c r="K597" s="52">
        <v>0.52</v>
      </c>
      <c r="L597" s="53">
        <v>9.1999999999999993</v>
      </c>
      <c r="M597" s="53">
        <v>34.799999999999997</v>
      </c>
      <c r="N597" s="53">
        <v>13.2</v>
      </c>
      <c r="O597" s="53">
        <v>0.8</v>
      </c>
    </row>
    <row r="598" spans="1:15" x14ac:dyDescent="0.3">
      <c r="A598" s="66" t="s">
        <v>325</v>
      </c>
      <c r="B598" s="51" t="s">
        <v>90</v>
      </c>
      <c r="C598" s="50">
        <v>100</v>
      </c>
      <c r="D598" s="53">
        <v>0.4</v>
      </c>
      <c r="E598" s="53">
        <v>0.3</v>
      </c>
      <c r="F598" s="53">
        <v>10.3</v>
      </c>
      <c r="G598" s="50">
        <v>47</v>
      </c>
      <c r="H598" s="52">
        <v>0.02</v>
      </c>
      <c r="I598" s="50">
        <v>5</v>
      </c>
      <c r="J598" s="50">
        <v>2</v>
      </c>
      <c r="K598" s="53">
        <v>0.4</v>
      </c>
      <c r="L598" s="50">
        <v>19</v>
      </c>
      <c r="M598" s="50">
        <v>16</v>
      </c>
      <c r="N598" s="50">
        <v>12</v>
      </c>
      <c r="O598" s="53">
        <v>2.2999999999999998</v>
      </c>
    </row>
    <row r="599" spans="1:15" x14ac:dyDescent="0.3">
      <c r="A599" s="298" t="s">
        <v>82</v>
      </c>
      <c r="B599" s="298"/>
      <c r="C599" s="49">
        <v>585</v>
      </c>
      <c r="D599" s="52">
        <v>21.76</v>
      </c>
      <c r="E599" s="52">
        <v>21.58</v>
      </c>
      <c r="F599" s="52">
        <v>83.91</v>
      </c>
      <c r="G599" s="52">
        <v>636.11</v>
      </c>
      <c r="H599" s="52">
        <v>0.37</v>
      </c>
      <c r="I599" s="53">
        <v>6.3</v>
      </c>
      <c r="J599" s="52">
        <v>46.62</v>
      </c>
      <c r="K599" s="53">
        <v>2.1</v>
      </c>
      <c r="L599" s="52">
        <v>179.43</v>
      </c>
      <c r="M599" s="52">
        <v>323.83</v>
      </c>
      <c r="N599" s="52">
        <v>78.91</v>
      </c>
      <c r="O599" s="52">
        <v>5.92</v>
      </c>
    </row>
    <row r="600" spans="1:15" x14ac:dyDescent="0.3">
      <c r="A600" s="297" t="s">
        <v>18</v>
      </c>
      <c r="B600" s="297"/>
      <c r="C600" s="297"/>
      <c r="D600" s="297"/>
      <c r="E600" s="297"/>
      <c r="F600" s="297"/>
      <c r="G600" s="297"/>
      <c r="H600" s="297"/>
      <c r="I600" s="297"/>
      <c r="J600" s="297"/>
      <c r="K600" s="297"/>
      <c r="L600" s="297"/>
      <c r="M600" s="297"/>
      <c r="N600" s="297"/>
      <c r="O600" s="297"/>
    </row>
    <row r="601" spans="1:15" x14ac:dyDescent="0.3">
      <c r="A601" s="66" t="s">
        <v>378</v>
      </c>
      <c r="B601" s="51" t="s">
        <v>298</v>
      </c>
      <c r="C601" s="50">
        <v>60</v>
      </c>
      <c r="D601" s="52">
        <v>1.26</v>
      </c>
      <c r="E601" s="52">
        <v>5.1100000000000003</v>
      </c>
      <c r="F601" s="52">
        <v>3.76</v>
      </c>
      <c r="G601" s="52">
        <v>66.19</v>
      </c>
      <c r="H601" s="52">
        <v>0.04</v>
      </c>
      <c r="I601" s="53">
        <v>16.100000000000001</v>
      </c>
      <c r="J601" s="52">
        <v>169.9</v>
      </c>
      <c r="K601" s="52">
        <v>2.31</v>
      </c>
      <c r="L601" s="52">
        <v>25.09</v>
      </c>
      <c r="M601" s="52">
        <v>28.03</v>
      </c>
      <c r="N601" s="52">
        <v>12.4</v>
      </c>
      <c r="O601" s="52">
        <v>0.42</v>
      </c>
    </row>
    <row r="602" spans="1:15" ht="33" x14ac:dyDescent="0.3">
      <c r="A602" s="67" t="s">
        <v>366</v>
      </c>
      <c r="B602" s="51" t="s">
        <v>217</v>
      </c>
      <c r="C602" s="50">
        <v>220</v>
      </c>
      <c r="D602" s="52">
        <v>6.14</v>
      </c>
      <c r="E602" s="52">
        <v>6.76</v>
      </c>
      <c r="F602" s="52">
        <v>14.74</v>
      </c>
      <c r="G602" s="52">
        <v>144.69</v>
      </c>
      <c r="H602" s="52">
        <v>0.15</v>
      </c>
      <c r="I602" s="52">
        <v>18.14</v>
      </c>
      <c r="J602" s="50">
        <v>171</v>
      </c>
      <c r="K602" s="52">
        <v>2.65</v>
      </c>
      <c r="L602" s="52">
        <v>19.690000000000001</v>
      </c>
      <c r="M602" s="52">
        <v>100.55</v>
      </c>
      <c r="N602" s="52">
        <v>29.71</v>
      </c>
      <c r="O602" s="52">
        <v>1.04</v>
      </c>
    </row>
    <row r="603" spans="1:15" x14ac:dyDescent="0.3">
      <c r="A603" s="67" t="s">
        <v>394</v>
      </c>
      <c r="B603" s="51" t="s">
        <v>319</v>
      </c>
      <c r="C603" s="50">
        <v>240</v>
      </c>
      <c r="D603" s="53">
        <v>24.75</v>
      </c>
      <c r="E603" s="52">
        <v>15.9</v>
      </c>
      <c r="F603" s="52">
        <v>18.32</v>
      </c>
      <c r="G603" s="52">
        <v>317.02999999999997</v>
      </c>
      <c r="H603" s="52">
        <v>0.9</v>
      </c>
      <c r="I603" s="52">
        <v>51.26</v>
      </c>
      <c r="J603" s="53">
        <v>283.54000000000002</v>
      </c>
      <c r="K603" s="52">
        <v>2.54</v>
      </c>
      <c r="L603" s="52">
        <v>38.19</v>
      </c>
      <c r="M603" s="53">
        <v>297.3</v>
      </c>
      <c r="N603" s="53">
        <v>59.94</v>
      </c>
      <c r="O603" s="52">
        <v>4.66</v>
      </c>
    </row>
    <row r="604" spans="1:15" x14ac:dyDescent="0.3">
      <c r="A604" s="66" t="s">
        <v>344</v>
      </c>
      <c r="B604" s="51" t="s">
        <v>224</v>
      </c>
      <c r="C604" s="50">
        <v>200</v>
      </c>
      <c r="D604" s="52">
        <v>0.14000000000000001</v>
      </c>
      <c r="E604" s="53">
        <v>0.1</v>
      </c>
      <c r="F604" s="52">
        <v>12.62</v>
      </c>
      <c r="G604" s="52">
        <v>53.09</v>
      </c>
      <c r="H604" s="54"/>
      <c r="I604" s="50">
        <v>3</v>
      </c>
      <c r="J604" s="53">
        <v>1.6</v>
      </c>
      <c r="K604" s="53">
        <v>0.2</v>
      </c>
      <c r="L604" s="52">
        <v>5.33</v>
      </c>
      <c r="M604" s="53">
        <v>3.2</v>
      </c>
      <c r="N604" s="53">
        <v>1.4</v>
      </c>
      <c r="O604" s="52">
        <v>0.11</v>
      </c>
    </row>
    <row r="605" spans="1:15" x14ac:dyDescent="0.3">
      <c r="A605" s="67"/>
      <c r="B605" s="51" t="s">
        <v>244</v>
      </c>
      <c r="C605" s="50">
        <v>20</v>
      </c>
      <c r="D605" s="52">
        <v>1.58</v>
      </c>
      <c r="E605" s="53">
        <v>0.2</v>
      </c>
      <c r="F605" s="52">
        <v>9.66</v>
      </c>
      <c r="G605" s="50">
        <v>47</v>
      </c>
      <c r="H605" s="52">
        <v>0.03</v>
      </c>
      <c r="I605" s="54"/>
      <c r="J605" s="54"/>
      <c r="K605" s="52">
        <v>0.26</v>
      </c>
      <c r="L605" s="53">
        <v>4.5999999999999996</v>
      </c>
      <c r="M605" s="53">
        <v>17.399999999999999</v>
      </c>
      <c r="N605" s="53">
        <v>6.6</v>
      </c>
      <c r="O605" s="53">
        <v>0.4</v>
      </c>
    </row>
    <row r="606" spans="1:15" x14ac:dyDescent="0.3">
      <c r="A606" s="67"/>
      <c r="B606" s="51" t="s">
        <v>250</v>
      </c>
      <c r="C606" s="50">
        <v>50</v>
      </c>
      <c r="D606" s="53">
        <v>3.3</v>
      </c>
      <c r="E606" s="53">
        <v>0.6</v>
      </c>
      <c r="F606" s="52">
        <v>19.82</v>
      </c>
      <c r="G606" s="50">
        <v>99</v>
      </c>
      <c r="H606" s="52">
        <v>0.09</v>
      </c>
      <c r="I606" s="54"/>
      <c r="J606" s="54"/>
      <c r="K606" s="53">
        <v>0.7</v>
      </c>
      <c r="L606" s="53">
        <v>14.5</v>
      </c>
      <c r="M606" s="50">
        <v>75</v>
      </c>
      <c r="N606" s="53">
        <v>23.5</v>
      </c>
      <c r="O606" s="52">
        <v>1.95</v>
      </c>
    </row>
    <row r="607" spans="1:15" x14ac:dyDescent="0.3">
      <c r="A607" s="66" t="s">
        <v>325</v>
      </c>
      <c r="B607" s="51" t="s">
        <v>81</v>
      </c>
      <c r="C607" s="50">
        <v>100</v>
      </c>
      <c r="D607" s="53">
        <v>0.4</v>
      </c>
      <c r="E607" s="53">
        <v>0.4</v>
      </c>
      <c r="F607" s="53">
        <v>9.8000000000000007</v>
      </c>
      <c r="G607" s="50">
        <v>47</v>
      </c>
      <c r="H607" s="52">
        <v>0.03</v>
      </c>
      <c r="I607" s="50">
        <v>10</v>
      </c>
      <c r="J607" s="50">
        <v>5</v>
      </c>
      <c r="K607" s="53">
        <v>0.2</v>
      </c>
      <c r="L607" s="50">
        <v>16</v>
      </c>
      <c r="M607" s="50">
        <v>11</v>
      </c>
      <c r="N607" s="50">
        <v>9</v>
      </c>
      <c r="O607" s="53">
        <v>2.2000000000000002</v>
      </c>
    </row>
    <row r="608" spans="1:15" x14ac:dyDescent="0.3">
      <c r="A608" s="70" t="s">
        <v>86</v>
      </c>
      <c r="B608" s="61"/>
      <c r="C608" s="49">
        <v>890</v>
      </c>
      <c r="D608" s="52">
        <v>37.57</v>
      </c>
      <c r="E608" s="52">
        <v>29.07</v>
      </c>
      <c r="F608" s="52">
        <v>88.72</v>
      </c>
      <c r="G608" s="52">
        <v>774</v>
      </c>
      <c r="H608" s="52">
        <v>1.24</v>
      </c>
      <c r="I608" s="53">
        <v>98.5</v>
      </c>
      <c r="J608" s="52">
        <v>631.04</v>
      </c>
      <c r="K608" s="53">
        <v>8.86</v>
      </c>
      <c r="L608" s="52">
        <v>123.4</v>
      </c>
      <c r="M608" s="52">
        <v>532.48</v>
      </c>
      <c r="N608" s="52">
        <v>142.55000000000001</v>
      </c>
      <c r="O608" s="52">
        <v>10.78</v>
      </c>
    </row>
    <row r="609" spans="1:15" x14ac:dyDescent="0.3">
      <c r="A609" s="297" t="s">
        <v>24</v>
      </c>
      <c r="B609" s="297"/>
      <c r="C609" s="297"/>
      <c r="D609" s="297"/>
      <c r="E609" s="297"/>
      <c r="F609" s="297"/>
      <c r="G609" s="297"/>
      <c r="H609" s="297"/>
      <c r="I609" s="297"/>
      <c r="J609" s="297"/>
      <c r="K609" s="297"/>
      <c r="L609" s="297"/>
      <c r="M609" s="297"/>
      <c r="N609" s="297"/>
      <c r="O609" s="297"/>
    </row>
    <row r="610" spans="1:15" x14ac:dyDescent="0.3">
      <c r="A610" s="67" t="s">
        <v>380</v>
      </c>
      <c r="B610" s="51" t="s">
        <v>109</v>
      </c>
      <c r="C610" s="50">
        <v>55</v>
      </c>
      <c r="D610" s="52">
        <v>8.77</v>
      </c>
      <c r="E610" s="52">
        <v>10.53</v>
      </c>
      <c r="F610" s="52">
        <v>11.52</v>
      </c>
      <c r="G610" s="52">
        <v>175.93</v>
      </c>
      <c r="H610" s="52">
        <v>0.08</v>
      </c>
      <c r="I610" s="54"/>
      <c r="J610" s="52">
        <v>85.65</v>
      </c>
      <c r="K610" s="52">
        <v>1.54</v>
      </c>
      <c r="L610" s="52">
        <v>118.05</v>
      </c>
      <c r="M610" s="53">
        <v>82.5</v>
      </c>
      <c r="N610" s="52">
        <v>14.45</v>
      </c>
      <c r="O610" s="53">
        <v>2.4</v>
      </c>
    </row>
    <row r="611" spans="1:15" x14ac:dyDescent="0.3">
      <c r="A611" s="67" t="s">
        <v>340</v>
      </c>
      <c r="B611" s="51" t="s">
        <v>95</v>
      </c>
      <c r="C611" s="50">
        <v>200</v>
      </c>
      <c r="D611" s="53">
        <v>0.3</v>
      </c>
      <c r="E611" s="52">
        <v>0.06</v>
      </c>
      <c r="F611" s="53">
        <v>12.5</v>
      </c>
      <c r="G611" s="52">
        <v>53.93</v>
      </c>
      <c r="H611" s="54"/>
      <c r="I611" s="53">
        <v>30.1</v>
      </c>
      <c r="J611" s="52">
        <v>25.01</v>
      </c>
      <c r="K611" s="52">
        <v>0.11</v>
      </c>
      <c r="L611" s="52">
        <v>7.08</v>
      </c>
      <c r="M611" s="52">
        <v>8.75</v>
      </c>
      <c r="N611" s="52">
        <v>4.91</v>
      </c>
      <c r="O611" s="52">
        <v>0.94</v>
      </c>
    </row>
    <row r="612" spans="1:15" x14ac:dyDescent="0.3">
      <c r="A612" s="66" t="s">
        <v>325</v>
      </c>
      <c r="B612" s="51" t="s">
        <v>90</v>
      </c>
      <c r="C612" s="50">
        <v>100</v>
      </c>
      <c r="D612" s="53">
        <v>0.4</v>
      </c>
      <c r="E612" s="53">
        <v>0.3</v>
      </c>
      <c r="F612" s="53">
        <v>10.3</v>
      </c>
      <c r="G612" s="50">
        <v>47</v>
      </c>
      <c r="H612" s="52">
        <v>0.02</v>
      </c>
      <c r="I612" s="50">
        <v>5</v>
      </c>
      <c r="J612" s="50">
        <v>2</v>
      </c>
      <c r="K612" s="53">
        <v>0.4</v>
      </c>
      <c r="L612" s="50">
        <v>19</v>
      </c>
      <c r="M612" s="50">
        <v>16</v>
      </c>
      <c r="N612" s="50">
        <v>12</v>
      </c>
      <c r="O612" s="53">
        <v>2.2999999999999998</v>
      </c>
    </row>
    <row r="613" spans="1:15" x14ac:dyDescent="0.3">
      <c r="A613" s="298" t="s">
        <v>130</v>
      </c>
      <c r="B613" s="298"/>
      <c r="C613" s="49">
        <v>355</v>
      </c>
      <c r="D613" s="52">
        <v>9.4700000000000006</v>
      </c>
      <c r="E613" s="52">
        <v>10.89</v>
      </c>
      <c r="F613" s="52">
        <v>34.32</v>
      </c>
      <c r="G613" s="52">
        <v>276.86</v>
      </c>
      <c r="H613" s="53">
        <v>0.1</v>
      </c>
      <c r="I613" s="53">
        <v>35.1</v>
      </c>
      <c r="J613" s="52">
        <v>112.66</v>
      </c>
      <c r="K613" s="52">
        <v>2.0499999999999998</v>
      </c>
      <c r="L613" s="52">
        <v>144.13</v>
      </c>
      <c r="M613" s="52">
        <v>107.25</v>
      </c>
      <c r="N613" s="52">
        <v>31.36</v>
      </c>
      <c r="O613" s="52">
        <v>5.64</v>
      </c>
    </row>
    <row r="614" spans="1:15" x14ac:dyDescent="0.3">
      <c r="A614" s="298" t="s">
        <v>88</v>
      </c>
      <c r="B614" s="298"/>
      <c r="C614" s="55" t="s">
        <v>242</v>
      </c>
      <c r="D614" s="52">
        <v>68.8</v>
      </c>
      <c r="E614" s="52">
        <v>61.54</v>
      </c>
      <c r="F614" s="52">
        <v>206.95</v>
      </c>
      <c r="G614" s="52">
        <v>1686.97</v>
      </c>
      <c r="H614" s="52">
        <v>1.71</v>
      </c>
      <c r="I614" s="53">
        <v>139.9</v>
      </c>
      <c r="J614" s="52">
        <v>790.32</v>
      </c>
      <c r="K614" s="52">
        <v>13.01</v>
      </c>
      <c r="L614" s="52">
        <v>446.96</v>
      </c>
      <c r="M614" s="52">
        <v>963.56</v>
      </c>
      <c r="N614" s="52">
        <v>252.82</v>
      </c>
      <c r="O614" s="52">
        <v>22.34</v>
      </c>
    </row>
  </sheetData>
  <mergeCells count="359">
    <mergeCell ref="B528:B529"/>
    <mergeCell ref="J587:O587"/>
    <mergeCell ref="H587:I587"/>
    <mergeCell ref="A580:O580"/>
    <mergeCell ref="A569:B569"/>
    <mergeCell ref="A570:O570"/>
    <mergeCell ref="A561:O561"/>
    <mergeCell ref="H36:I36"/>
    <mergeCell ref="J36:O36"/>
    <mergeCell ref="H65:I65"/>
    <mergeCell ref="J65:O65"/>
    <mergeCell ref="H94:I94"/>
    <mergeCell ref="H95:I95"/>
    <mergeCell ref="J95:O95"/>
    <mergeCell ref="H126:I126"/>
    <mergeCell ref="H127:I127"/>
    <mergeCell ref="J127:O127"/>
    <mergeCell ref="H156:I156"/>
    <mergeCell ref="H157:I157"/>
    <mergeCell ref="J157:O157"/>
    <mergeCell ref="H188:I188"/>
    <mergeCell ref="H189:I189"/>
    <mergeCell ref="J189:O189"/>
    <mergeCell ref="H217:I217"/>
    <mergeCell ref="H496:I496"/>
    <mergeCell ref="J372:O372"/>
    <mergeCell ref="H372:I372"/>
    <mergeCell ref="A355:O355"/>
    <mergeCell ref="A348:O348"/>
    <mergeCell ref="J433:O433"/>
    <mergeCell ref="H433:I433"/>
    <mergeCell ref="J402:O402"/>
    <mergeCell ref="H402:I402"/>
    <mergeCell ref="A430:B430"/>
    <mergeCell ref="A431:B431"/>
    <mergeCell ref="J432:O432"/>
    <mergeCell ref="A425:B425"/>
    <mergeCell ref="A426:O426"/>
    <mergeCell ref="D405:F405"/>
    <mergeCell ref="G405:G406"/>
    <mergeCell ref="J495:O495"/>
    <mergeCell ref="A488:B488"/>
    <mergeCell ref="A489:O489"/>
    <mergeCell ref="A478:B478"/>
    <mergeCell ref="A479:O479"/>
    <mergeCell ref="H495:I495"/>
    <mergeCell ref="A470:O470"/>
    <mergeCell ref="A467:A468"/>
    <mergeCell ref="A246:B246"/>
    <mergeCell ref="J248:O248"/>
    <mergeCell ref="H248:I248"/>
    <mergeCell ref="A247:B247"/>
    <mergeCell ref="H280:I280"/>
    <mergeCell ref="A273:B273"/>
    <mergeCell ref="A263:B263"/>
    <mergeCell ref="A264:O264"/>
    <mergeCell ref="A255:O255"/>
    <mergeCell ref="A252:A253"/>
    <mergeCell ref="B252:B253"/>
    <mergeCell ref="C252:C253"/>
    <mergeCell ref="D252:F252"/>
    <mergeCell ref="G252:G253"/>
    <mergeCell ref="H252:K252"/>
    <mergeCell ref="L252:O252"/>
    <mergeCell ref="A92:B92"/>
    <mergeCell ref="A93:B93"/>
    <mergeCell ref="J94:O94"/>
    <mergeCell ref="J4:O4"/>
    <mergeCell ref="A28:B28"/>
    <mergeCell ref="A29:O29"/>
    <mergeCell ref="A18:B18"/>
    <mergeCell ref="A19:O19"/>
    <mergeCell ref="L7:O7"/>
    <mergeCell ref="A10:O10"/>
    <mergeCell ref="A7:A8"/>
    <mergeCell ref="B7:B8"/>
    <mergeCell ref="C7:C8"/>
    <mergeCell ref="A63:B63"/>
    <mergeCell ref="L39:O39"/>
    <mergeCell ref="A42:O42"/>
    <mergeCell ref="A39:A40"/>
    <mergeCell ref="B39:B40"/>
    <mergeCell ref="C39:C40"/>
    <mergeCell ref="D39:F39"/>
    <mergeCell ref="G39:G40"/>
    <mergeCell ref="H39:K39"/>
    <mergeCell ref="A33:B33"/>
    <mergeCell ref="A34:B34"/>
    <mergeCell ref="A186:B186"/>
    <mergeCell ref="A187:B187"/>
    <mergeCell ref="J188:O188"/>
    <mergeCell ref="A181:B181"/>
    <mergeCell ref="A98:A99"/>
    <mergeCell ref="B98:B99"/>
    <mergeCell ref="C98:C99"/>
    <mergeCell ref="D98:F98"/>
    <mergeCell ref="G98:G99"/>
    <mergeCell ref="H98:K98"/>
    <mergeCell ref="L98:O98"/>
    <mergeCell ref="A124:B124"/>
    <mergeCell ref="J126:O126"/>
    <mergeCell ref="A125:B125"/>
    <mergeCell ref="D130:F130"/>
    <mergeCell ref="G130:G131"/>
    <mergeCell ref="H130:K130"/>
    <mergeCell ref="L130:O130"/>
    <mergeCell ref="J156:O156"/>
    <mergeCell ref="A150:O150"/>
    <mergeCell ref="A154:B154"/>
    <mergeCell ref="A155:B155"/>
    <mergeCell ref="A182:O182"/>
    <mergeCell ref="A171:B171"/>
    <mergeCell ref="J586:O586"/>
    <mergeCell ref="A579:B579"/>
    <mergeCell ref="A446:B446"/>
    <mergeCell ref="A447:O447"/>
    <mergeCell ref="A439:O439"/>
    <mergeCell ref="A416:B416"/>
    <mergeCell ref="A417:O417"/>
    <mergeCell ref="A408:O408"/>
    <mergeCell ref="A405:A406"/>
    <mergeCell ref="B405:B406"/>
    <mergeCell ref="C405:C406"/>
    <mergeCell ref="J464:O464"/>
    <mergeCell ref="H464:I464"/>
    <mergeCell ref="A461:B461"/>
    <mergeCell ref="A462:B462"/>
    <mergeCell ref="J463:O463"/>
    <mergeCell ref="A456:B456"/>
    <mergeCell ref="A457:O457"/>
    <mergeCell ref="J496:O496"/>
    <mergeCell ref="A493:B493"/>
    <mergeCell ref="J555:O555"/>
    <mergeCell ref="J525:O525"/>
    <mergeCell ref="A553:B553"/>
    <mergeCell ref="J554:O554"/>
    <mergeCell ref="A2:O2"/>
    <mergeCell ref="H3:I3"/>
    <mergeCell ref="J3:O3"/>
    <mergeCell ref="H4:I4"/>
    <mergeCell ref="H35:I35"/>
    <mergeCell ref="H64:I64"/>
    <mergeCell ref="A62:B62"/>
    <mergeCell ref="A584:B584"/>
    <mergeCell ref="A585:B585"/>
    <mergeCell ref="J342:O342"/>
    <mergeCell ref="H342:I342"/>
    <mergeCell ref="A369:B369"/>
    <mergeCell ref="A370:B370"/>
    <mergeCell ref="J371:O371"/>
    <mergeCell ref="A364:B364"/>
    <mergeCell ref="A365:O365"/>
    <mergeCell ref="A354:B354"/>
    <mergeCell ref="H249:I249"/>
    <mergeCell ref="J249:O249"/>
    <mergeCell ref="A274:O274"/>
    <mergeCell ref="A293:B293"/>
    <mergeCell ref="A294:O294"/>
    <mergeCell ref="L284:O284"/>
    <mergeCell ref="A287:O287"/>
    <mergeCell ref="A609:O609"/>
    <mergeCell ref="A613:B613"/>
    <mergeCell ref="A614:B614"/>
    <mergeCell ref="A599:B599"/>
    <mergeCell ref="A600:O600"/>
    <mergeCell ref="A593:O593"/>
    <mergeCell ref="A590:A591"/>
    <mergeCell ref="B590:B591"/>
    <mergeCell ref="C590:C591"/>
    <mergeCell ref="D590:F590"/>
    <mergeCell ref="G590:G591"/>
    <mergeCell ref="H590:K590"/>
    <mergeCell ref="L590:O590"/>
    <mergeCell ref="C528:C529"/>
    <mergeCell ref="D528:F528"/>
    <mergeCell ref="G528:G529"/>
    <mergeCell ref="H528:K528"/>
    <mergeCell ref="L528:O528"/>
    <mergeCell ref="A523:B523"/>
    <mergeCell ref="J524:O524"/>
    <mergeCell ref="H524:I524"/>
    <mergeCell ref="A558:A559"/>
    <mergeCell ref="B558:B559"/>
    <mergeCell ref="C558:C559"/>
    <mergeCell ref="D558:F558"/>
    <mergeCell ref="G558:G559"/>
    <mergeCell ref="H558:K558"/>
    <mergeCell ref="L558:O558"/>
    <mergeCell ref="H525:I525"/>
    <mergeCell ref="H555:I555"/>
    <mergeCell ref="A547:B547"/>
    <mergeCell ref="A548:O548"/>
    <mergeCell ref="A552:B552"/>
    <mergeCell ref="A537:B537"/>
    <mergeCell ref="A538:O538"/>
    <mergeCell ref="A531:O531"/>
    <mergeCell ref="A528:A529"/>
    <mergeCell ref="A517:B517"/>
    <mergeCell ref="A518:O518"/>
    <mergeCell ref="A522:B522"/>
    <mergeCell ref="A508:B508"/>
    <mergeCell ref="A509:O509"/>
    <mergeCell ref="A502:O502"/>
    <mergeCell ref="A499:A500"/>
    <mergeCell ref="B499:B500"/>
    <mergeCell ref="C499:C500"/>
    <mergeCell ref="D499:F499"/>
    <mergeCell ref="G499:G500"/>
    <mergeCell ref="H499:K499"/>
    <mergeCell ref="L499:O499"/>
    <mergeCell ref="B467:B468"/>
    <mergeCell ref="C467:C468"/>
    <mergeCell ref="D467:F467"/>
    <mergeCell ref="G467:G468"/>
    <mergeCell ref="H467:K467"/>
    <mergeCell ref="L467:O467"/>
    <mergeCell ref="A494:B494"/>
    <mergeCell ref="H405:K405"/>
    <mergeCell ref="L405:O405"/>
    <mergeCell ref="A399:B399"/>
    <mergeCell ref="A400:B400"/>
    <mergeCell ref="J401:O401"/>
    <mergeCell ref="A436:A437"/>
    <mergeCell ref="B436:B437"/>
    <mergeCell ref="C436:C437"/>
    <mergeCell ref="D436:F436"/>
    <mergeCell ref="G436:G437"/>
    <mergeCell ref="H436:K436"/>
    <mergeCell ref="L436:O436"/>
    <mergeCell ref="A394:B394"/>
    <mergeCell ref="A395:O395"/>
    <mergeCell ref="A385:B385"/>
    <mergeCell ref="A386:O386"/>
    <mergeCell ref="A378:O378"/>
    <mergeCell ref="A375:A376"/>
    <mergeCell ref="B375:B376"/>
    <mergeCell ref="C375:C376"/>
    <mergeCell ref="D375:F375"/>
    <mergeCell ref="G375:G376"/>
    <mergeCell ref="H375:K375"/>
    <mergeCell ref="L375:O375"/>
    <mergeCell ref="A339:B339"/>
    <mergeCell ref="A340:B340"/>
    <mergeCell ref="J341:O341"/>
    <mergeCell ref="A334:B334"/>
    <mergeCell ref="A335:O335"/>
    <mergeCell ref="A345:A346"/>
    <mergeCell ref="B345:B346"/>
    <mergeCell ref="C345:C346"/>
    <mergeCell ref="D345:F345"/>
    <mergeCell ref="G345:G346"/>
    <mergeCell ref="H345:K345"/>
    <mergeCell ref="L345:O345"/>
    <mergeCell ref="A307:B307"/>
    <mergeCell ref="A308:B308"/>
    <mergeCell ref="J309:O309"/>
    <mergeCell ref="A302:B302"/>
    <mergeCell ref="A303:O303"/>
    <mergeCell ref="A324:B324"/>
    <mergeCell ref="A325:O325"/>
    <mergeCell ref="A316:O316"/>
    <mergeCell ref="A313:A314"/>
    <mergeCell ref="B313:B314"/>
    <mergeCell ref="C313:C314"/>
    <mergeCell ref="D313:F313"/>
    <mergeCell ref="G313:G314"/>
    <mergeCell ref="H313:K313"/>
    <mergeCell ref="L313:O313"/>
    <mergeCell ref="J310:O310"/>
    <mergeCell ref="H310:I310"/>
    <mergeCell ref="H284:K284"/>
    <mergeCell ref="A278:B278"/>
    <mergeCell ref="A279:B279"/>
    <mergeCell ref="J280:O280"/>
    <mergeCell ref="A284:A285"/>
    <mergeCell ref="B284:B285"/>
    <mergeCell ref="C284:C285"/>
    <mergeCell ref="D284:F284"/>
    <mergeCell ref="G284:G285"/>
    <mergeCell ref="H281:I281"/>
    <mergeCell ref="J281:O281"/>
    <mergeCell ref="G221:G222"/>
    <mergeCell ref="H221:K221"/>
    <mergeCell ref="L221:O221"/>
    <mergeCell ref="A241:B241"/>
    <mergeCell ref="A242:O242"/>
    <mergeCell ref="A231:B231"/>
    <mergeCell ref="A232:O232"/>
    <mergeCell ref="A224:O224"/>
    <mergeCell ref="A210:B210"/>
    <mergeCell ref="A211:O211"/>
    <mergeCell ref="A215:B215"/>
    <mergeCell ref="J217:O217"/>
    <mergeCell ref="H218:I218"/>
    <mergeCell ref="J218:O218"/>
    <mergeCell ref="A216:B216"/>
    <mergeCell ref="A221:A222"/>
    <mergeCell ref="B221:B222"/>
    <mergeCell ref="C221:C222"/>
    <mergeCell ref="D221:F221"/>
    <mergeCell ref="A201:B201"/>
    <mergeCell ref="A202:O202"/>
    <mergeCell ref="L192:O192"/>
    <mergeCell ref="A195:O195"/>
    <mergeCell ref="A192:A193"/>
    <mergeCell ref="B192:B193"/>
    <mergeCell ref="C192:C193"/>
    <mergeCell ref="D192:F192"/>
    <mergeCell ref="G192:G193"/>
    <mergeCell ref="H192:K192"/>
    <mergeCell ref="A172:O172"/>
    <mergeCell ref="L160:O160"/>
    <mergeCell ref="A163:O163"/>
    <mergeCell ref="A160:A161"/>
    <mergeCell ref="B160:B161"/>
    <mergeCell ref="C160:C161"/>
    <mergeCell ref="D160:F160"/>
    <mergeCell ref="G160:G161"/>
    <mergeCell ref="H160:K160"/>
    <mergeCell ref="J64:O64"/>
    <mergeCell ref="A57:B57"/>
    <mergeCell ref="A58:O58"/>
    <mergeCell ref="A48:B48"/>
    <mergeCell ref="A49:O49"/>
    <mergeCell ref="A87:B87"/>
    <mergeCell ref="A78:B78"/>
    <mergeCell ref="A79:O79"/>
    <mergeCell ref="A71:O71"/>
    <mergeCell ref="A68:A69"/>
    <mergeCell ref="B68:B69"/>
    <mergeCell ref="C68:C69"/>
    <mergeCell ref="D68:F68"/>
    <mergeCell ref="G68:G69"/>
    <mergeCell ref="H68:K68"/>
    <mergeCell ref="L68:O68"/>
    <mergeCell ref="H554:I554"/>
    <mergeCell ref="H586:I586"/>
    <mergeCell ref="D7:F7"/>
    <mergeCell ref="G7:G8"/>
    <mergeCell ref="H7:K7"/>
    <mergeCell ref="H309:I309"/>
    <mergeCell ref="H341:I341"/>
    <mergeCell ref="H371:I371"/>
    <mergeCell ref="H401:I401"/>
    <mergeCell ref="H432:I432"/>
    <mergeCell ref="H463:I463"/>
    <mergeCell ref="A88:O88"/>
    <mergeCell ref="A119:B119"/>
    <mergeCell ref="A120:O120"/>
    <mergeCell ref="A109:B109"/>
    <mergeCell ref="A110:O110"/>
    <mergeCell ref="A101:O101"/>
    <mergeCell ref="A140:B140"/>
    <mergeCell ref="A141:O141"/>
    <mergeCell ref="A133:O133"/>
    <mergeCell ref="A130:A131"/>
    <mergeCell ref="B130:B131"/>
    <mergeCell ref="C130:C131"/>
    <mergeCell ref="J35:O3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2" orientation="landscape" r:id="rId1"/>
  <rowBreaks count="19" manualBreakCount="19">
    <brk id="34" max="16383" man="1"/>
    <brk id="63" max="16383" man="1"/>
    <brk id="93" max="16383" man="1"/>
    <brk id="125" max="16383" man="1"/>
    <brk id="155" max="16383" man="1"/>
    <brk id="187" max="16383" man="1"/>
    <brk id="216" max="16383" man="1"/>
    <brk id="247" max="16383" man="1"/>
    <brk id="279" max="16383" man="1"/>
    <brk id="308" max="16383" man="1"/>
    <brk id="340" max="16383" man="1"/>
    <brk id="370" max="16383" man="1"/>
    <brk id="400" max="16383" man="1"/>
    <brk id="431" max="16383" man="1"/>
    <brk id="462" max="16383" man="1"/>
    <brk id="494" max="16383" man="1"/>
    <brk id="523" max="16383" man="1"/>
    <brk id="553" max="16383" man="1"/>
    <brk id="585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tabSelected="1" view="pageBreakPreview" zoomScale="60" zoomScaleNormal="60" workbookViewId="0">
      <selection activeCell="J6" sqref="J6"/>
    </sheetView>
  </sheetViews>
  <sheetFormatPr defaultColWidth="9.140625" defaultRowHeight="16.5" x14ac:dyDescent="0.3"/>
  <cols>
    <col min="1" max="1" width="9.140625" style="2"/>
    <col min="2" max="2" width="12.85546875" style="2" customWidth="1"/>
    <col min="3" max="3" width="15.5703125" style="2" customWidth="1"/>
    <col min="4" max="4" width="15" style="2" customWidth="1"/>
    <col min="5" max="5" width="15.42578125" style="2" customWidth="1"/>
    <col min="6" max="6" width="14.28515625" style="2" customWidth="1"/>
    <col min="7" max="8" width="14.140625" style="2" customWidth="1"/>
    <col min="9" max="9" width="14.7109375" style="2" customWidth="1"/>
    <col min="10" max="10" width="11.85546875" style="2" customWidth="1"/>
    <col min="11" max="11" width="12.5703125" style="2" customWidth="1"/>
    <col min="12" max="12" width="13.28515625" style="2" customWidth="1"/>
    <col min="13" max="13" width="14.85546875" style="2" customWidth="1"/>
    <col min="14" max="14" width="18.85546875" style="2" customWidth="1"/>
    <col min="15" max="15" width="14.28515625" style="2" customWidth="1"/>
    <col min="16" max="16" width="12" style="2" customWidth="1"/>
    <col min="17" max="17" width="15" style="2" customWidth="1"/>
    <col min="18" max="18" width="14" style="2" customWidth="1"/>
    <col min="19" max="19" width="16" style="2" customWidth="1"/>
    <col min="20" max="20" width="17.5703125" style="2" customWidth="1"/>
    <col min="21" max="21" width="12.140625" style="2" customWidth="1"/>
    <col min="22" max="22" width="13.5703125" style="2" customWidth="1"/>
    <col min="23" max="23" width="17.7109375" style="2" customWidth="1"/>
    <col min="24" max="16384" width="9.140625" style="2"/>
  </cols>
  <sheetData>
    <row r="1" spans="1:22" x14ac:dyDescent="0.3">
      <c r="A1" s="59"/>
      <c r="B1" s="59"/>
      <c r="C1" s="59"/>
      <c r="D1" s="59"/>
      <c r="E1" s="59"/>
      <c r="F1" s="59"/>
      <c r="G1" s="59"/>
      <c r="H1" s="59"/>
      <c r="I1" s="359" t="s">
        <v>939</v>
      </c>
      <c r="J1" s="359"/>
      <c r="K1" s="359"/>
      <c r="L1" s="359"/>
      <c r="M1" s="1"/>
    </row>
    <row r="2" spans="1:22" ht="37.5" customHeight="1" x14ac:dyDescent="0.3">
      <c r="A2" s="358" t="s">
        <v>396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90"/>
    </row>
    <row r="3" spans="1:22" x14ac:dyDescent="0.3">
      <c r="A3" s="355" t="s">
        <v>78</v>
      </c>
      <c r="B3" s="60" t="s">
        <v>175</v>
      </c>
      <c r="C3" s="60" t="s">
        <v>0</v>
      </c>
      <c r="D3" s="60" t="s">
        <v>1</v>
      </c>
      <c r="E3" s="60" t="s">
        <v>2</v>
      </c>
      <c r="F3" s="60" t="s">
        <v>3</v>
      </c>
      <c r="G3" s="60" t="s">
        <v>4</v>
      </c>
      <c r="H3" s="60" t="s">
        <v>5</v>
      </c>
      <c r="I3" s="60" t="s">
        <v>6</v>
      </c>
      <c r="J3" s="60" t="s">
        <v>7</v>
      </c>
      <c r="K3" s="60" t="s">
        <v>8</v>
      </c>
      <c r="L3" s="60" t="s">
        <v>9</v>
      </c>
      <c r="M3" s="60" t="s">
        <v>27</v>
      </c>
      <c r="N3" s="60" t="s">
        <v>28</v>
      </c>
      <c r="O3" s="60" t="s">
        <v>29</v>
      </c>
      <c r="P3" s="60" t="s">
        <v>30</v>
      </c>
      <c r="Q3" s="60" t="s">
        <v>31</v>
      </c>
      <c r="R3" s="60" t="s">
        <v>32</v>
      </c>
      <c r="S3" s="60" t="s">
        <v>33</v>
      </c>
      <c r="T3" s="60" t="s">
        <v>34</v>
      </c>
      <c r="U3" s="60" t="s">
        <v>35</v>
      </c>
      <c r="V3" s="60" t="s">
        <v>36</v>
      </c>
    </row>
    <row r="4" spans="1:22" ht="49.5" x14ac:dyDescent="0.3">
      <c r="A4" s="356"/>
      <c r="B4" s="60" t="s">
        <v>176</v>
      </c>
      <c r="C4" s="60" t="s">
        <v>54</v>
      </c>
      <c r="D4" s="60"/>
      <c r="E4" s="60" t="s">
        <v>54</v>
      </c>
      <c r="F4" s="60" t="s">
        <v>54</v>
      </c>
      <c r="G4" s="60" t="s">
        <v>54</v>
      </c>
      <c r="H4" s="60" t="s">
        <v>54</v>
      </c>
      <c r="I4" s="60" t="s">
        <v>54</v>
      </c>
      <c r="J4" s="60" t="s">
        <v>54</v>
      </c>
      <c r="K4" s="60" t="s">
        <v>54</v>
      </c>
      <c r="L4" s="60"/>
      <c r="M4" s="60" t="s">
        <v>54</v>
      </c>
      <c r="N4" s="60"/>
      <c r="O4" s="60" t="s">
        <v>54</v>
      </c>
      <c r="P4" s="60" t="s">
        <v>54</v>
      </c>
      <c r="Q4" s="60" t="s">
        <v>54</v>
      </c>
      <c r="R4" s="60" t="s">
        <v>54</v>
      </c>
      <c r="S4" s="60" t="s">
        <v>54</v>
      </c>
      <c r="T4" s="60"/>
      <c r="U4" s="60" t="s">
        <v>54</v>
      </c>
      <c r="V4" s="60"/>
    </row>
    <row r="5" spans="1:22" ht="49.5" x14ac:dyDescent="0.3">
      <c r="A5" s="356"/>
      <c r="B5" s="60" t="s">
        <v>177</v>
      </c>
      <c r="C5" s="60" t="s">
        <v>10</v>
      </c>
      <c r="D5" s="60" t="s">
        <v>10</v>
      </c>
      <c r="E5" s="60"/>
      <c r="F5" s="60" t="s">
        <v>10</v>
      </c>
      <c r="G5" s="60"/>
      <c r="H5" s="60" t="s">
        <v>10</v>
      </c>
      <c r="I5" s="60"/>
      <c r="J5" s="60"/>
      <c r="K5" s="60" t="s">
        <v>10</v>
      </c>
      <c r="L5" s="60"/>
      <c r="M5" s="60" t="s">
        <v>10</v>
      </c>
      <c r="N5" s="60" t="s">
        <v>10</v>
      </c>
      <c r="O5" s="60"/>
      <c r="P5" s="60" t="s">
        <v>10</v>
      </c>
      <c r="Q5" s="60"/>
      <c r="R5" s="60" t="s">
        <v>10</v>
      </c>
      <c r="S5" s="60"/>
      <c r="T5" s="60" t="s">
        <v>10</v>
      </c>
      <c r="U5" s="60" t="s">
        <v>10</v>
      </c>
      <c r="V5" s="60"/>
    </row>
    <row r="6" spans="1:22" ht="49.5" x14ac:dyDescent="0.3">
      <c r="A6" s="356"/>
      <c r="B6" s="60" t="s">
        <v>178</v>
      </c>
      <c r="C6" s="60" t="s">
        <v>171</v>
      </c>
      <c r="D6" s="60"/>
      <c r="E6" s="60"/>
      <c r="F6" s="60" t="s">
        <v>190</v>
      </c>
      <c r="G6" s="60"/>
      <c r="H6" s="60" t="s">
        <v>171</v>
      </c>
      <c r="I6" s="60"/>
      <c r="J6" s="60"/>
      <c r="K6" s="60" t="s">
        <v>171</v>
      </c>
      <c r="L6" s="60"/>
      <c r="M6" s="60" t="s">
        <v>171</v>
      </c>
      <c r="N6" s="60"/>
      <c r="O6" s="60"/>
      <c r="P6" s="60" t="s">
        <v>190</v>
      </c>
      <c r="Q6" s="60"/>
      <c r="R6" s="60" t="s">
        <v>171</v>
      </c>
      <c r="S6" s="60"/>
      <c r="T6" s="60"/>
      <c r="U6" s="60" t="s">
        <v>171</v>
      </c>
      <c r="V6" s="60"/>
    </row>
    <row r="7" spans="1:22" ht="99" x14ac:dyDescent="0.3">
      <c r="A7" s="356"/>
      <c r="B7" s="60" t="s">
        <v>179</v>
      </c>
      <c r="C7" s="60" t="s">
        <v>189</v>
      </c>
      <c r="D7" s="60" t="s">
        <v>11</v>
      </c>
      <c r="E7" s="60" t="s">
        <v>93</v>
      </c>
      <c r="F7" s="60" t="s">
        <v>191</v>
      </c>
      <c r="G7" s="60" t="s">
        <v>192</v>
      </c>
      <c r="H7" s="60" t="s">
        <v>193</v>
      </c>
      <c r="I7" s="60" t="s">
        <v>194</v>
      </c>
      <c r="J7" s="60" t="s">
        <v>195</v>
      </c>
      <c r="K7" s="60" t="s">
        <v>196</v>
      </c>
      <c r="L7" s="60" t="s">
        <v>56</v>
      </c>
      <c r="M7" s="60" t="s">
        <v>197</v>
      </c>
      <c r="N7" s="60" t="s">
        <v>198</v>
      </c>
      <c r="O7" s="60" t="s">
        <v>199</v>
      </c>
      <c r="P7" s="60" t="s">
        <v>200</v>
      </c>
      <c r="Q7" s="60" t="s">
        <v>201</v>
      </c>
      <c r="R7" s="60" t="s">
        <v>196</v>
      </c>
      <c r="S7" s="60" t="s">
        <v>202</v>
      </c>
      <c r="T7" s="60" t="s">
        <v>203</v>
      </c>
      <c r="U7" s="60" t="s">
        <v>204</v>
      </c>
      <c r="V7" s="60" t="s">
        <v>56</v>
      </c>
    </row>
    <row r="8" spans="1:22" ht="49.5" x14ac:dyDescent="0.3">
      <c r="A8" s="356"/>
      <c r="B8" s="60" t="s">
        <v>180</v>
      </c>
      <c r="C8" s="60"/>
      <c r="D8" s="60" t="s">
        <v>170</v>
      </c>
      <c r="E8" s="60" t="s">
        <v>12</v>
      </c>
      <c r="F8" s="60"/>
      <c r="G8" s="60"/>
      <c r="H8" s="60"/>
      <c r="I8" s="60" t="s">
        <v>38</v>
      </c>
      <c r="J8" s="60" t="s">
        <v>52</v>
      </c>
      <c r="K8" s="60"/>
      <c r="L8" s="60" t="s">
        <v>106</v>
      </c>
      <c r="M8" s="60"/>
      <c r="N8" s="60" t="s">
        <v>170</v>
      </c>
      <c r="O8" s="60"/>
      <c r="P8" s="60"/>
      <c r="Q8" s="60"/>
      <c r="R8" s="60"/>
      <c r="S8" s="60" t="s">
        <v>206</v>
      </c>
      <c r="T8" s="60"/>
      <c r="U8" s="60"/>
      <c r="V8" s="60" t="s">
        <v>205</v>
      </c>
    </row>
    <row r="9" spans="1:22" ht="82.5" x14ac:dyDescent="0.3">
      <c r="A9" s="356"/>
      <c r="B9" s="60" t="s">
        <v>181</v>
      </c>
      <c r="C9" s="60"/>
      <c r="D9" s="60"/>
      <c r="E9" s="60" t="s">
        <v>94</v>
      </c>
      <c r="F9" s="60"/>
      <c r="G9" s="60" t="s">
        <v>207</v>
      </c>
      <c r="H9" s="60"/>
      <c r="I9" s="60"/>
      <c r="J9" s="60" t="s">
        <v>22</v>
      </c>
      <c r="K9" s="60"/>
      <c r="L9" s="60" t="s">
        <v>107</v>
      </c>
      <c r="M9" s="60"/>
      <c r="N9" s="60"/>
      <c r="O9" s="60" t="s">
        <v>207</v>
      </c>
      <c r="P9" s="60"/>
      <c r="Q9" s="60" t="s">
        <v>98</v>
      </c>
      <c r="R9" s="60"/>
      <c r="S9" s="60"/>
      <c r="T9" s="60"/>
      <c r="U9" s="60"/>
      <c r="V9" s="60" t="s">
        <v>98</v>
      </c>
    </row>
    <row r="10" spans="1:22" ht="66" x14ac:dyDescent="0.3">
      <c r="A10" s="356"/>
      <c r="B10" s="60" t="s">
        <v>182</v>
      </c>
      <c r="C10" s="60" t="s">
        <v>14</v>
      </c>
      <c r="D10" s="60" t="s">
        <v>46</v>
      </c>
      <c r="E10" s="60" t="s">
        <v>95</v>
      </c>
      <c r="F10" s="60" t="s">
        <v>14</v>
      </c>
      <c r="G10" s="60" t="s">
        <v>15</v>
      </c>
      <c r="H10" s="60" t="s">
        <v>101</v>
      </c>
      <c r="I10" s="60" t="s">
        <v>46</v>
      </c>
      <c r="J10" s="60" t="s">
        <v>95</v>
      </c>
      <c r="K10" s="60" t="s">
        <v>14</v>
      </c>
      <c r="L10" s="60" t="s">
        <v>15</v>
      </c>
      <c r="M10" s="60" t="s">
        <v>14</v>
      </c>
      <c r="N10" s="60" t="s">
        <v>46</v>
      </c>
      <c r="O10" s="60" t="s">
        <v>95</v>
      </c>
      <c r="P10" s="60" t="s">
        <v>14</v>
      </c>
      <c r="Q10" s="60" t="s">
        <v>15</v>
      </c>
      <c r="R10" s="60" t="s">
        <v>101</v>
      </c>
      <c r="S10" s="60" t="s">
        <v>46</v>
      </c>
      <c r="T10" s="60" t="s">
        <v>95</v>
      </c>
      <c r="U10" s="60" t="s">
        <v>14</v>
      </c>
      <c r="V10" s="60" t="s">
        <v>15</v>
      </c>
    </row>
    <row r="11" spans="1:22" ht="33" x14ac:dyDescent="0.3">
      <c r="A11" s="356"/>
      <c r="B11" s="60" t="s">
        <v>183</v>
      </c>
      <c r="C11" s="60"/>
      <c r="D11" s="60" t="s">
        <v>255</v>
      </c>
      <c r="E11" s="60"/>
      <c r="F11" s="60"/>
      <c r="G11" s="60"/>
      <c r="H11" s="60"/>
      <c r="I11" s="60" t="s">
        <v>172</v>
      </c>
      <c r="J11" s="60"/>
      <c r="K11" s="60"/>
      <c r="L11" s="60"/>
      <c r="M11" s="60"/>
      <c r="N11" s="60" t="s">
        <v>255</v>
      </c>
      <c r="O11" s="60"/>
      <c r="P11" s="60"/>
      <c r="Q11" s="60"/>
      <c r="R11" s="60"/>
      <c r="S11" s="60" t="s">
        <v>256</v>
      </c>
      <c r="T11" s="60"/>
      <c r="U11" s="60"/>
      <c r="V11" s="60"/>
    </row>
    <row r="12" spans="1:22" ht="49.5" x14ac:dyDescent="0.3">
      <c r="A12" s="356"/>
      <c r="B12" s="60" t="s">
        <v>184</v>
      </c>
      <c r="C12" s="60" t="s">
        <v>208</v>
      </c>
      <c r="D12" s="60"/>
      <c r="E12" s="60" t="s">
        <v>208</v>
      </c>
      <c r="F12" s="60" t="s">
        <v>208</v>
      </c>
      <c r="G12" s="60" t="s">
        <v>208</v>
      </c>
      <c r="H12" s="60" t="s">
        <v>208</v>
      </c>
      <c r="I12" s="60"/>
      <c r="J12" s="60" t="s">
        <v>208</v>
      </c>
      <c r="K12" s="60" t="s">
        <v>208</v>
      </c>
      <c r="L12" s="60" t="s">
        <v>208</v>
      </c>
      <c r="M12" s="60" t="s">
        <v>208</v>
      </c>
      <c r="N12" s="60"/>
      <c r="O12" s="60" t="s">
        <v>208</v>
      </c>
      <c r="P12" s="60" t="s">
        <v>208</v>
      </c>
      <c r="Q12" s="60" t="s">
        <v>208</v>
      </c>
      <c r="R12" s="60" t="s">
        <v>208</v>
      </c>
      <c r="S12" s="60"/>
      <c r="T12" s="60" t="s">
        <v>208</v>
      </c>
      <c r="U12" s="60" t="s">
        <v>208</v>
      </c>
      <c r="V12" s="60" t="s">
        <v>208</v>
      </c>
    </row>
    <row r="13" spans="1:22" x14ac:dyDescent="0.3">
      <c r="A13" s="357"/>
      <c r="B13" s="60" t="s">
        <v>185</v>
      </c>
      <c r="C13" s="60" t="s">
        <v>16</v>
      </c>
      <c r="D13" s="60" t="s">
        <v>17</v>
      </c>
      <c r="E13" s="60" t="s">
        <v>16</v>
      </c>
      <c r="F13" s="60" t="s">
        <v>17</v>
      </c>
      <c r="G13" s="60" t="s">
        <v>16</v>
      </c>
      <c r="H13" s="60" t="s">
        <v>17</v>
      </c>
      <c r="I13" s="60" t="s">
        <v>16</v>
      </c>
      <c r="J13" s="60" t="s">
        <v>17</v>
      </c>
      <c r="K13" s="60" t="s">
        <v>16</v>
      </c>
      <c r="L13" s="60" t="s">
        <v>17</v>
      </c>
      <c r="M13" s="60" t="s">
        <v>16</v>
      </c>
      <c r="N13" s="60" t="s">
        <v>17</v>
      </c>
      <c r="O13" s="60" t="s">
        <v>16</v>
      </c>
      <c r="P13" s="60" t="s">
        <v>17</v>
      </c>
      <c r="Q13" s="60" t="s">
        <v>16</v>
      </c>
      <c r="R13" s="60" t="s">
        <v>17</v>
      </c>
      <c r="S13" s="60" t="s">
        <v>16</v>
      </c>
      <c r="T13" s="60" t="s">
        <v>17</v>
      </c>
      <c r="U13" s="60" t="s">
        <v>16</v>
      </c>
      <c r="V13" s="60" t="s">
        <v>17</v>
      </c>
    </row>
    <row r="14" spans="1:22" ht="132" x14ac:dyDescent="0.3">
      <c r="A14" s="355" t="s">
        <v>18</v>
      </c>
      <c r="B14" s="60" t="s">
        <v>186</v>
      </c>
      <c r="C14" s="60" t="s">
        <v>43</v>
      </c>
      <c r="D14" s="60" t="s">
        <v>44</v>
      </c>
      <c r="E14" s="60" t="s">
        <v>45</v>
      </c>
      <c r="F14" s="60" t="s">
        <v>275</v>
      </c>
      <c r="G14" s="60" t="s">
        <v>21</v>
      </c>
      <c r="H14" s="60" t="s">
        <v>210</v>
      </c>
      <c r="I14" s="60" t="s">
        <v>116</v>
      </c>
      <c r="J14" s="60" t="s">
        <v>44</v>
      </c>
      <c r="K14" s="60" t="s">
        <v>47</v>
      </c>
      <c r="L14" s="60" t="s">
        <v>108</v>
      </c>
      <c r="M14" s="60" t="s">
        <v>110</v>
      </c>
      <c r="N14" s="60" t="s">
        <v>111</v>
      </c>
      <c r="O14" s="60" t="s">
        <v>20</v>
      </c>
      <c r="P14" s="60" t="s">
        <v>411</v>
      </c>
      <c r="Q14" s="60" t="s">
        <v>19</v>
      </c>
      <c r="R14" s="60" t="s">
        <v>116</v>
      </c>
      <c r="S14" s="60" t="s">
        <v>221</v>
      </c>
      <c r="T14" s="60" t="s">
        <v>20</v>
      </c>
      <c r="U14" s="60" t="s">
        <v>44</v>
      </c>
      <c r="V14" s="60" t="s">
        <v>108</v>
      </c>
    </row>
    <row r="15" spans="1:22" ht="115.5" x14ac:dyDescent="0.3">
      <c r="A15" s="356"/>
      <c r="B15" s="60" t="s">
        <v>187</v>
      </c>
      <c r="C15" s="60" t="s">
        <v>211</v>
      </c>
      <c r="D15" s="60" t="s">
        <v>212</v>
      </c>
      <c r="E15" s="60" t="s">
        <v>213</v>
      </c>
      <c r="F15" s="60" t="s">
        <v>214</v>
      </c>
      <c r="G15" s="60" t="s">
        <v>215</v>
      </c>
      <c r="H15" s="60" t="s">
        <v>216</v>
      </c>
      <c r="I15" s="60" t="s">
        <v>217</v>
      </c>
      <c r="J15" s="60" t="s">
        <v>218</v>
      </c>
      <c r="K15" s="60" t="s">
        <v>213</v>
      </c>
      <c r="L15" s="60" t="s">
        <v>219</v>
      </c>
      <c r="M15" s="60" t="s">
        <v>213</v>
      </c>
      <c r="N15" s="60" t="s">
        <v>214</v>
      </c>
      <c r="O15" s="60" t="s">
        <v>218</v>
      </c>
      <c r="P15" s="60" t="s">
        <v>220</v>
      </c>
      <c r="Q15" s="60" t="s">
        <v>212</v>
      </c>
      <c r="R15" s="60" t="s">
        <v>211</v>
      </c>
      <c r="S15" s="60" t="s">
        <v>219</v>
      </c>
      <c r="T15" s="60" t="s">
        <v>215</v>
      </c>
      <c r="U15" s="60" t="s">
        <v>222</v>
      </c>
      <c r="V15" s="60" t="s">
        <v>217</v>
      </c>
    </row>
    <row r="16" spans="1:22" ht="66" x14ac:dyDescent="0.3">
      <c r="A16" s="356"/>
      <c r="B16" s="60" t="s">
        <v>179</v>
      </c>
      <c r="C16" s="60" t="s">
        <v>225</v>
      </c>
      <c r="D16" s="60" t="s">
        <v>91</v>
      </c>
      <c r="E16" s="60" t="s">
        <v>226</v>
      </c>
      <c r="F16" s="60" t="s">
        <v>37</v>
      </c>
      <c r="G16" s="60" t="s">
        <v>239</v>
      </c>
      <c r="H16" s="60" t="s">
        <v>227</v>
      </c>
      <c r="I16" s="60" t="s">
        <v>203</v>
      </c>
      <c r="J16" s="60" t="s">
        <v>39</v>
      </c>
      <c r="K16" s="60" t="s">
        <v>228</v>
      </c>
      <c r="L16" s="60" t="s">
        <v>229</v>
      </c>
      <c r="M16" s="60" t="s">
        <v>230</v>
      </c>
      <c r="N16" s="60" t="s">
        <v>231</v>
      </c>
      <c r="O16" s="60" t="s">
        <v>112</v>
      </c>
      <c r="P16" s="60" t="s">
        <v>113</v>
      </c>
      <c r="Q16" s="60" t="s">
        <v>115</v>
      </c>
      <c r="R16" s="60" t="s">
        <v>232</v>
      </c>
      <c r="S16" s="60" t="s">
        <v>229</v>
      </c>
      <c r="T16" s="60" t="s">
        <v>233</v>
      </c>
      <c r="U16" s="60" t="s">
        <v>37</v>
      </c>
      <c r="V16" s="60" t="s">
        <v>240</v>
      </c>
    </row>
    <row r="17" spans="1:22" ht="49.5" x14ac:dyDescent="0.3">
      <c r="A17" s="356"/>
      <c r="B17" s="60" t="s">
        <v>180</v>
      </c>
      <c r="C17" s="60"/>
      <c r="D17" s="60" t="s">
        <v>52</v>
      </c>
      <c r="E17" s="60"/>
      <c r="F17" s="60"/>
      <c r="G17" s="60"/>
      <c r="H17" s="60" t="s">
        <v>52</v>
      </c>
      <c r="I17" s="60"/>
      <c r="J17" s="60"/>
      <c r="K17" s="60" t="s">
        <v>52</v>
      </c>
      <c r="L17" s="60"/>
      <c r="M17" s="60"/>
      <c r="N17" s="60" t="s">
        <v>205</v>
      </c>
      <c r="O17" s="60" t="s">
        <v>205</v>
      </c>
      <c r="P17" s="60"/>
      <c r="Q17" s="60"/>
      <c r="R17" s="60"/>
      <c r="S17" s="60"/>
      <c r="T17" s="60" t="s">
        <v>106</v>
      </c>
      <c r="U17" s="60"/>
      <c r="V17" s="60"/>
    </row>
    <row r="18" spans="1:22" ht="66" x14ac:dyDescent="0.3">
      <c r="A18" s="356"/>
      <c r="B18" s="60" t="s">
        <v>181</v>
      </c>
      <c r="C18" s="60" t="s">
        <v>22</v>
      </c>
      <c r="D18" s="60"/>
      <c r="E18" s="60"/>
      <c r="F18" s="60" t="s">
        <v>98</v>
      </c>
      <c r="G18" s="60"/>
      <c r="H18" s="60" t="s">
        <v>22</v>
      </c>
      <c r="I18" s="60"/>
      <c r="J18" s="60" t="s">
        <v>13</v>
      </c>
      <c r="K18" s="60" t="s">
        <v>98</v>
      </c>
      <c r="L18" s="60"/>
      <c r="M18" s="60" t="s">
        <v>22</v>
      </c>
      <c r="N18" s="60" t="s">
        <v>13</v>
      </c>
      <c r="O18" s="60"/>
      <c r="P18" s="60"/>
      <c r="Q18" s="60" t="s">
        <v>22</v>
      </c>
      <c r="R18" s="60" t="s">
        <v>107</v>
      </c>
      <c r="S18" s="60"/>
      <c r="T18" s="60" t="s">
        <v>13</v>
      </c>
      <c r="U18" s="60" t="s">
        <v>98</v>
      </c>
      <c r="V18" s="60"/>
    </row>
    <row r="19" spans="1:22" ht="66" x14ac:dyDescent="0.3">
      <c r="A19" s="356"/>
      <c r="B19" s="60" t="s">
        <v>182</v>
      </c>
      <c r="C19" s="60" t="s">
        <v>84</v>
      </c>
      <c r="D19" s="60" t="s">
        <v>23</v>
      </c>
      <c r="E19" s="60" t="s">
        <v>96</v>
      </c>
      <c r="F19" s="60" t="s">
        <v>99</v>
      </c>
      <c r="G19" s="60" t="s">
        <v>224</v>
      </c>
      <c r="H19" s="60" t="s">
        <v>102</v>
      </c>
      <c r="I19" s="60" t="s">
        <v>104</v>
      </c>
      <c r="J19" s="60" t="s">
        <v>84</v>
      </c>
      <c r="K19" s="60" t="s">
        <v>105</v>
      </c>
      <c r="L19" s="60" t="s">
        <v>223</v>
      </c>
      <c r="M19" s="60" t="s">
        <v>84</v>
      </c>
      <c r="N19" s="60" t="s">
        <v>23</v>
      </c>
      <c r="O19" s="60" t="s">
        <v>96</v>
      </c>
      <c r="P19" s="60" t="s">
        <v>99</v>
      </c>
      <c r="Q19" s="60" t="s">
        <v>224</v>
      </c>
      <c r="R19" s="60" t="s">
        <v>102</v>
      </c>
      <c r="S19" s="60" t="s">
        <v>104</v>
      </c>
      <c r="T19" s="60" t="s">
        <v>84</v>
      </c>
      <c r="U19" s="60" t="s">
        <v>105</v>
      </c>
      <c r="V19" s="60" t="s">
        <v>223</v>
      </c>
    </row>
    <row r="20" spans="1:22" ht="49.5" x14ac:dyDescent="0.3">
      <c r="A20" s="356"/>
      <c r="B20" s="60" t="s">
        <v>184</v>
      </c>
      <c r="C20" s="60" t="s">
        <v>85</v>
      </c>
      <c r="D20" s="60" t="s">
        <v>85</v>
      </c>
      <c r="E20" s="60" t="s">
        <v>85</v>
      </c>
      <c r="F20" s="60" t="s">
        <v>85</v>
      </c>
      <c r="G20" s="60" t="s">
        <v>85</v>
      </c>
      <c r="H20" s="60" t="s">
        <v>85</v>
      </c>
      <c r="I20" s="60" t="s">
        <v>85</v>
      </c>
      <c r="J20" s="60" t="s">
        <v>85</v>
      </c>
      <c r="K20" s="60" t="s">
        <v>85</v>
      </c>
      <c r="L20" s="60" t="s">
        <v>85</v>
      </c>
      <c r="M20" s="60" t="s">
        <v>85</v>
      </c>
      <c r="N20" s="60" t="s">
        <v>85</v>
      </c>
      <c r="O20" s="60" t="s">
        <v>85</v>
      </c>
      <c r="P20" s="60" t="s">
        <v>85</v>
      </c>
      <c r="Q20" s="60" t="s">
        <v>85</v>
      </c>
      <c r="R20" s="60" t="s">
        <v>85</v>
      </c>
      <c r="S20" s="60" t="s">
        <v>85</v>
      </c>
      <c r="T20" s="60" t="s">
        <v>85</v>
      </c>
      <c r="U20" s="60" t="s">
        <v>85</v>
      </c>
      <c r="V20" s="60" t="s">
        <v>85</v>
      </c>
    </row>
    <row r="21" spans="1:22" ht="49.5" x14ac:dyDescent="0.3">
      <c r="A21" s="356"/>
      <c r="B21" s="60" t="s">
        <v>184</v>
      </c>
      <c r="C21" s="60" t="s">
        <v>169</v>
      </c>
      <c r="D21" s="60" t="s">
        <v>169</v>
      </c>
      <c r="E21" s="60" t="s">
        <v>169</v>
      </c>
      <c r="F21" s="60" t="s">
        <v>169</v>
      </c>
      <c r="G21" s="60" t="s">
        <v>169</v>
      </c>
      <c r="H21" s="60" t="s">
        <v>169</v>
      </c>
      <c r="I21" s="60" t="s">
        <v>169</v>
      </c>
      <c r="J21" s="60" t="s">
        <v>169</v>
      </c>
      <c r="K21" s="60" t="s">
        <v>169</v>
      </c>
      <c r="L21" s="60" t="s">
        <v>169</v>
      </c>
      <c r="M21" s="60" t="s">
        <v>169</v>
      </c>
      <c r="N21" s="60" t="s">
        <v>169</v>
      </c>
      <c r="O21" s="60" t="s">
        <v>169</v>
      </c>
      <c r="P21" s="60" t="s">
        <v>169</v>
      </c>
      <c r="Q21" s="60" t="s">
        <v>169</v>
      </c>
      <c r="R21" s="60" t="s">
        <v>169</v>
      </c>
      <c r="S21" s="60" t="s">
        <v>169</v>
      </c>
      <c r="T21" s="60" t="s">
        <v>169</v>
      </c>
      <c r="U21" s="60" t="s">
        <v>169</v>
      </c>
      <c r="V21" s="60" t="s">
        <v>169</v>
      </c>
    </row>
    <row r="22" spans="1:22" x14ac:dyDescent="0.3">
      <c r="A22" s="357"/>
      <c r="B22" s="60" t="s">
        <v>185</v>
      </c>
      <c r="C22" s="60" t="s">
        <v>17</v>
      </c>
      <c r="D22" s="60" t="s">
        <v>16</v>
      </c>
      <c r="E22" s="60" t="s">
        <v>17</v>
      </c>
      <c r="F22" s="60" t="s">
        <v>16</v>
      </c>
      <c r="G22" s="60" t="s">
        <v>17</v>
      </c>
      <c r="H22" s="60" t="s">
        <v>16</v>
      </c>
      <c r="I22" s="60" t="s">
        <v>17</v>
      </c>
      <c r="J22" s="60" t="s">
        <v>16</v>
      </c>
      <c r="K22" s="60" t="s">
        <v>17</v>
      </c>
      <c r="L22" s="60" t="s">
        <v>16</v>
      </c>
      <c r="M22" s="60" t="s">
        <v>17</v>
      </c>
      <c r="N22" s="60" t="s">
        <v>16</v>
      </c>
      <c r="O22" s="60" t="s">
        <v>17</v>
      </c>
      <c r="P22" s="60" t="s">
        <v>16</v>
      </c>
      <c r="Q22" s="60" t="s">
        <v>17</v>
      </c>
      <c r="R22" s="60" t="s">
        <v>16</v>
      </c>
      <c r="S22" s="60" t="s">
        <v>17</v>
      </c>
      <c r="T22" s="60" t="s">
        <v>16</v>
      </c>
      <c r="U22" s="60" t="s">
        <v>17</v>
      </c>
      <c r="V22" s="60" t="s">
        <v>16</v>
      </c>
    </row>
    <row r="23" spans="1:22" ht="82.5" x14ac:dyDescent="0.3">
      <c r="A23" s="355" t="s">
        <v>24</v>
      </c>
      <c r="B23" s="60" t="s">
        <v>188</v>
      </c>
      <c r="C23" s="60" t="s">
        <v>48</v>
      </c>
      <c r="D23" s="60" t="s">
        <v>235</v>
      </c>
      <c r="E23" s="60" t="s">
        <v>234</v>
      </c>
      <c r="F23" s="60" t="s">
        <v>237</v>
      </c>
      <c r="G23" s="60" t="s">
        <v>25</v>
      </c>
      <c r="H23" s="60" t="s">
        <v>236</v>
      </c>
      <c r="I23" s="60" t="s">
        <v>49</v>
      </c>
      <c r="J23" s="60" t="s">
        <v>235</v>
      </c>
      <c r="K23" s="60" t="s">
        <v>234</v>
      </c>
      <c r="L23" s="60" t="s">
        <v>173</v>
      </c>
      <c r="M23" s="60" t="s">
        <v>48</v>
      </c>
      <c r="N23" s="60" t="s">
        <v>235</v>
      </c>
      <c r="O23" s="60" t="s">
        <v>234</v>
      </c>
      <c r="P23" s="60" t="s">
        <v>53</v>
      </c>
      <c r="Q23" s="60" t="s">
        <v>25</v>
      </c>
      <c r="R23" s="60" t="s">
        <v>236</v>
      </c>
      <c r="S23" s="60" t="s">
        <v>49</v>
      </c>
      <c r="T23" s="60" t="s">
        <v>235</v>
      </c>
      <c r="U23" s="60" t="s">
        <v>234</v>
      </c>
      <c r="V23" s="60" t="s">
        <v>173</v>
      </c>
    </row>
    <row r="24" spans="1:22" ht="49.5" x14ac:dyDescent="0.3">
      <c r="A24" s="356"/>
      <c r="B24" s="60" t="s">
        <v>182</v>
      </c>
      <c r="C24" s="60" t="s">
        <v>87</v>
      </c>
      <c r="D24" s="60" t="s">
        <v>14</v>
      </c>
      <c r="E24" s="60" t="s">
        <v>26</v>
      </c>
      <c r="F24" s="60" t="s">
        <v>23</v>
      </c>
      <c r="G24" s="60" t="s">
        <v>40</v>
      </c>
      <c r="H24" s="60" t="s">
        <v>14</v>
      </c>
      <c r="I24" s="60" t="s">
        <v>41</v>
      </c>
      <c r="J24" s="60" t="s">
        <v>23</v>
      </c>
      <c r="K24" s="60" t="s">
        <v>42</v>
      </c>
      <c r="L24" s="60" t="s">
        <v>95</v>
      </c>
      <c r="M24" s="60" t="s">
        <v>87</v>
      </c>
      <c r="N24" s="60" t="s">
        <v>14</v>
      </c>
      <c r="O24" s="60" t="s">
        <v>26</v>
      </c>
      <c r="P24" s="60" t="s">
        <v>23</v>
      </c>
      <c r="Q24" s="60" t="s">
        <v>40</v>
      </c>
      <c r="R24" s="60" t="s">
        <v>14</v>
      </c>
      <c r="S24" s="60" t="s">
        <v>41</v>
      </c>
      <c r="T24" s="60" t="s">
        <v>23</v>
      </c>
      <c r="U24" s="60" t="s">
        <v>42</v>
      </c>
      <c r="V24" s="60" t="s">
        <v>95</v>
      </c>
    </row>
    <row r="25" spans="1:22" x14ac:dyDescent="0.3">
      <c r="A25" s="357"/>
      <c r="B25" s="60" t="s">
        <v>185</v>
      </c>
      <c r="C25" s="60" t="s">
        <v>17</v>
      </c>
      <c r="D25" s="60" t="s">
        <v>50</v>
      </c>
      <c r="E25" s="60" t="s">
        <v>51</v>
      </c>
      <c r="F25" s="60" t="s">
        <v>174</v>
      </c>
      <c r="G25" s="60" t="s">
        <v>209</v>
      </c>
      <c r="H25" s="60" t="s">
        <v>16</v>
      </c>
      <c r="I25" s="60" t="s">
        <v>50</v>
      </c>
      <c r="J25" s="60" t="s">
        <v>17</v>
      </c>
      <c r="K25" s="60" t="s">
        <v>51</v>
      </c>
      <c r="L25" s="60" t="s">
        <v>17</v>
      </c>
      <c r="M25" s="60" t="s">
        <v>209</v>
      </c>
      <c r="N25" s="60" t="s">
        <v>51</v>
      </c>
      <c r="O25" s="60" t="s">
        <v>50</v>
      </c>
      <c r="P25" s="60" t="s">
        <v>17</v>
      </c>
      <c r="Q25" s="60" t="s">
        <v>174</v>
      </c>
      <c r="R25" s="60" t="s">
        <v>50</v>
      </c>
      <c r="S25" s="60" t="s">
        <v>51</v>
      </c>
      <c r="T25" s="60" t="s">
        <v>209</v>
      </c>
      <c r="U25" s="60" t="s">
        <v>50</v>
      </c>
      <c r="V25" s="60" t="s">
        <v>17</v>
      </c>
    </row>
  </sheetData>
  <mergeCells count="5">
    <mergeCell ref="A3:A13"/>
    <mergeCell ref="A14:A22"/>
    <mergeCell ref="A23:A25"/>
    <mergeCell ref="A2:L2"/>
    <mergeCell ref="I1:L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2" orientation="landscape" verticalDpi="360" r:id="rId1"/>
  <rowBreaks count="1" manualBreakCount="1">
    <brk id="13" max="16383" man="1"/>
  </rowBreaks>
  <colBreaks count="1" manualBreakCount="1">
    <brk id="12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L80"/>
  <sheetViews>
    <sheetView workbookViewId="0">
      <selection activeCell="J83" sqref="J83"/>
    </sheetView>
  </sheetViews>
  <sheetFormatPr defaultRowHeight="15.75" x14ac:dyDescent="0.25"/>
  <cols>
    <col min="1" max="1" width="9.140625" style="209" customWidth="1"/>
    <col min="2" max="2" width="38.5703125" style="209" customWidth="1"/>
    <col min="3" max="4" width="9.140625" style="218" customWidth="1"/>
    <col min="5" max="5" width="13.85546875" style="218" hidden="1" customWidth="1"/>
    <col min="6" max="6" width="13.7109375" style="218" hidden="1" customWidth="1"/>
    <col min="7" max="7" width="9.140625" style="218" customWidth="1"/>
    <col min="8" max="8" width="13.5703125" style="218" hidden="1" customWidth="1"/>
    <col min="9" max="9" width="14.42578125" style="218" hidden="1" customWidth="1"/>
    <col min="10" max="10" width="13.85546875" style="218" customWidth="1"/>
    <col min="11" max="11" width="13.85546875" style="218" hidden="1" customWidth="1"/>
    <col min="12" max="12" width="9.140625" style="218" customWidth="1"/>
    <col min="13" max="13" width="10.7109375" style="218" customWidth="1"/>
    <col min="14" max="14" width="9.5703125" style="218" customWidth="1"/>
    <col min="15" max="16" width="9.140625" style="218" customWidth="1"/>
    <col min="17" max="17" width="9.5703125" style="218" customWidth="1"/>
    <col min="18" max="18" width="9.140625" style="218" customWidth="1"/>
    <col min="19" max="21" width="9.5703125" style="218" customWidth="1"/>
    <col min="22" max="22" width="9.140625" style="218" customWidth="1"/>
    <col min="23" max="1026" width="9.140625" style="209" customWidth="1"/>
  </cols>
  <sheetData>
    <row r="1" spans="1:1026" s="210" customFormat="1" x14ac:dyDescent="0.25">
      <c r="A1" s="361" t="s">
        <v>926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361"/>
      <c r="AMK1" s="209"/>
    </row>
    <row r="2" spans="1:1026" s="210" customFormat="1" x14ac:dyDescent="0.25">
      <c r="A2" s="362" t="s">
        <v>833</v>
      </c>
      <c r="B2" s="363" t="s">
        <v>834</v>
      </c>
      <c r="C2" s="362" t="s">
        <v>121</v>
      </c>
      <c r="D2" s="362" t="s">
        <v>132</v>
      </c>
      <c r="E2" s="362" t="s">
        <v>835</v>
      </c>
      <c r="F2" s="362" t="s">
        <v>836</v>
      </c>
      <c r="G2" s="362" t="s">
        <v>133</v>
      </c>
      <c r="H2" s="362" t="s">
        <v>837</v>
      </c>
      <c r="I2" s="362" t="s">
        <v>838</v>
      </c>
      <c r="J2" s="362" t="s">
        <v>134</v>
      </c>
      <c r="K2" s="362" t="s">
        <v>839</v>
      </c>
      <c r="L2" s="362" t="s">
        <v>840</v>
      </c>
      <c r="M2" s="362" t="s">
        <v>841</v>
      </c>
      <c r="N2" s="362"/>
      <c r="O2" s="362"/>
      <c r="P2" s="362"/>
      <c r="Q2" s="362"/>
      <c r="R2" s="362"/>
      <c r="S2" s="362" t="s">
        <v>842</v>
      </c>
      <c r="T2" s="362"/>
      <c r="U2" s="362"/>
      <c r="V2" s="362"/>
      <c r="AMK2" s="209"/>
    </row>
    <row r="3" spans="1:1026" s="210" customFormat="1" x14ac:dyDescent="0.25">
      <c r="A3" s="362"/>
      <c r="B3" s="363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211" t="s">
        <v>843</v>
      </c>
      <c r="N3" s="211" t="s">
        <v>844</v>
      </c>
      <c r="O3" s="211" t="s">
        <v>845</v>
      </c>
      <c r="P3" s="211" t="s">
        <v>846</v>
      </c>
      <c r="Q3" s="211" t="s">
        <v>847</v>
      </c>
      <c r="R3" s="211" t="s">
        <v>848</v>
      </c>
      <c r="S3" s="211" t="s">
        <v>849</v>
      </c>
      <c r="T3" s="211" t="s">
        <v>850</v>
      </c>
      <c r="U3" s="211" t="s">
        <v>851</v>
      </c>
      <c r="V3" s="211" t="s">
        <v>852</v>
      </c>
      <c r="AMK3" s="209"/>
    </row>
    <row r="4" spans="1:1026" x14ac:dyDescent="0.25">
      <c r="A4" s="212">
        <v>1</v>
      </c>
      <c r="B4" s="213" t="s">
        <v>853</v>
      </c>
      <c r="C4" s="214">
        <v>80</v>
      </c>
      <c r="D4" s="215">
        <v>5.28</v>
      </c>
      <c r="E4" s="215">
        <v>0</v>
      </c>
      <c r="F4" s="215">
        <v>5.28</v>
      </c>
      <c r="G4" s="215">
        <v>0.96</v>
      </c>
      <c r="H4" s="215">
        <v>0</v>
      </c>
      <c r="I4" s="215">
        <v>0.96</v>
      </c>
      <c r="J4" s="215">
        <v>26.72</v>
      </c>
      <c r="K4" s="215">
        <v>6.64</v>
      </c>
      <c r="L4" s="215">
        <v>139.19999999999999</v>
      </c>
      <c r="M4" s="215">
        <v>488</v>
      </c>
      <c r="N4" s="215">
        <v>196</v>
      </c>
      <c r="O4" s="215">
        <v>28</v>
      </c>
      <c r="P4" s="215">
        <v>37.6</v>
      </c>
      <c r="Q4" s="215">
        <v>126.4</v>
      </c>
      <c r="R4" s="215">
        <v>3.12</v>
      </c>
      <c r="S4" s="215">
        <v>0.8</v>
      </c>
      <c r="T4" s="215">
        <v>0.14399999999999999</v>
      </c>
      <c r="U4" s="215">
        <v>6.4000000000000001E-2</v>
      </c>
      <c r="V4" s="215">
        <v>0</v>
      </c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  <c r="AML4"/>
    </row>
    <row r="5" spans="1:1026" x14ac:dyDescent="0.25">
      <c r="A5" s="212">
        <v>2</v>
      </c>
      <c r="B5" s="216" t="s">
        <v>854</v>
      </c>
      <c r="C5" s="214">
        <v>150</v>
      </c>
      <c r="D5" s="215">
        <v>11.4</v>
      </c>
      <c r="E5" s="215">
        <v>0</v>
      </c>
      <c r="F5" s="215">
        <v>11.4</v>
      </c>
      <c r="G5" s="215">
        <v>1.2</v>
      </c>
      <c r="H5" s="215">
        <v>0</v>
      </c>
      <c r="I5" s="215">
        <v>1.2</v>
      </c>
      <c r="J5" s="215">
        <v>73.8</v>
      </c>
      <c r="K5" s="215">
        <v>3.9</v>
      </c>
      <c r="L5" s="215">
        <v>352.5</v>
      </c>
      <c r="M5" s="215">
        <v>748.5</v>
      </c>
      <c r="N5" s="215">
        <v>139.5</v>
      </c>
      <c r="O5" s="215">
        <v>30</v>
      </c>
      <c r="P5" s="215">
        <v>21</v>
      </c>
      <c r="Q5" s="215">
        <v>97.5</v>
      </c>
      <c r="R5" s="215">
        <v>1.65</v>
      </c>
      <c r="S5" s="215">
        <v>0</v>
      </c>
      <c r="T5" s="215">
        <v>0.16500000000000001</v>
      </c>
      <c r="U5" s="215">
        <v>4.4999999999999998E-2</v>
      </c>
      <c r="V5" s="215">
        <v>0</v>
      </c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  <c r="AML5"/>
    </row>
    <row r="6" spans="1:1026" x14ac:dyDescent="0.25">
      <c r="A6" s="212">
        <v>3</v>
      </c>
      <c r="B6" s="216" t="s">
        <v>855</v>
      </c>
      <c r="C6" s="214">
        <v>15</v>
      </c>
      <c r="D6" s="215">
        <v>1.5227999999999999</v>
      </c>
      <c r="E6" s="215">
        <v>0</v>
      </c>
      <c r="F6" s="215">
        <f>D6</f>
        <v>1.5227999999999999</v>
      </c>
      <c r="G6" s="215">
        <v>0.1716</v>
      </c>
      <c r="H6" s="215">
        <v>0</v>
      </c>
      <c r="I6" s="215">
        <f>G6</f>
        <v>0.1716</v>
      </c>
      <c r="J6" s="215">
        <v>9.5413499999999996</v>
      </c>
      <c r="K6" s="215">
        <v>0.52500000000000002</v>
      </c>
      <c r="L6" s="215">
        <f t="shared" ref="L6:L18" si="0">D6*4+J6*4+G6*9</f>
        <v>45.801000000000002</v>
      </c>
      <c r="M6" s="215">
        <v>0.34200000000000003</v>
      </c>
      <c r="N6" s="215">
        <v>15.189</v>
      </c>
      <c r="O6" s="215">
        <v>2.3760000000000003</v>
      </c>
      <c r="P6" s="215">
        <v>2.0880000000000001</v>
      </c>
      <c r="Q6" s="215">
        <v>11.223000000000001</v>
      </c>
      <c r="R6" s="215">
        <v>0.15659999999999999</v>
      </c>
      <c r="S6" s="215">
        <v>0</v>
      </c>
      <c r="T6" s="215">
        <v>1.8359999999999998E-2</v>
      </c>
      <c r="U6" s="215">
        <v>4.8000000000000004E-3</v>
      </c>
      <c r="V6" s="215">
        <v>0</v>
      </c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  <c r="AML6"/>
    </row>
    <row r="7" spans="1:1026" x14ac:dyDescent="0.25">
      <c r="A7" s="212">
        <v>4</v>
      </c>
      <c r="B7" s="216" t="s">
        <v>783</v>
      </c>
      <c r="C7" s="215">
        <f>SUM(C8:C16)</f>
        <v>45</v>
      </c>
      <c r="D7" s="215">
        <f t="shared" ref="D7:E7" si="1">SUM(D8:D16)</f>
        <v>4.4743999999999993</v>
      </c>
      <c r="E7" s="215">
        <f t="shared" si="1"/>
        <v>0</v>
      </c>
      <c r="F7" s="215">
        <f t="shared" ref="F7:F69" si="2">D7</f>
        <v>4.4743999999999993</v>
      </c>
      <c r="G7" s="215">
        <v>0.81224000000000018</v>
      </c>
      <c r="H7" s="215">
        <v>0</v>
      </c>
      <c r="I7" s="215">
        <f t="shared" ref="I7:I69" si="3">G7</f>
        <v>0.81224000000000018</v>
      </c>
      <c r="J7" s="215">
        <v>26.565629999999995</v>
      </c>
      <c r="K7" s="215">
        <f t="shared" ref="K7" si="4">SUM(K8:K16)</f>
        <v>3.1840000000000006</v>
      </c>
      <c r="L7" s="215">
        <f t="shared" si="0"/>
        <v>131.47027999999997</v>
      </c>
      <c r="M7" s="215">
        <v>3.2376000000000005</v>
      </c>
      <c r="N7" s="215">
        <v>103.79979999999998</v>
      </c>
      <c r="O7" s="215">
        <v>9.2311999999999994</v>
      </c>
      <c r="P7" s="215">
        <v>44.074199999999998</v>
      </c>
      <c r="Q7" s="215">
        <v>89.592600000000004</v>
      </c>
      <c r="R7" s="215">
        <v>1.4937899999999997</v>
      </c>
      <c r="S7" s="215">
        <v>0.45599999999999996</v>
      </c>
      <c r="T7" s="215">
        <v>9.0359999999999996E-2</v>
      </c>
      <c r="U7" s="215">
        <v>4.1200000000000007E-2</v>
      </c>
      <c r="V7" s="215">
        <v>0</v>
      </c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  <c r="AML7"/>
    </row>
    <row r="8" spans="1:1026" x14ac:dyDescent="0.25">
      <c r="A8" s="212">
        <v>5</v>
      </c>
      <c r="B8" s="213" t="s">
        <v>856</v>
      </c>
      <c r="C8" s="214">
        <v>18</v>
      </c>
      <c r="D8" s="215">
        <v>1.1843999999999999</v>
      </c>
      <c r="E8" s="215">
        <v>0</v>
      </c>
      <c r="F8" s="215">
        <f t="shared" si="2"/>
        <v>1.1843999999999999</v>
      </c>
      <c r="G8" s="215">
        <v>0.15839999999999999</v>
      </c>
      <c r="H8" s="215">
        <v>0</v>
      </c>
      <c r="I8" s="215">
        <f t="shared" si="3"/>
        <v>0.15839999999999999</v>
      </c>
      <c r="J8" s="215">
        <v>12.1212</v>
      </c>
      <c r="K8" s="215">
        <f>3*0.18</f>
        <v>0.54</v>
      </c>
      <c r="L8" s="215">
        <f t="shared" si="0"/>
        <v>54.648000000000003</v>
      </c>
      <c r="M8" s="215">
        <v>1.6416000000000002</v>
      </c>
      <c r="N8" s="215">
        <v>14.94</v>
      </c>
      <c r="O8" s="215">
        <v>1.2671999999999999</v>
      </c>
      <c r="P8" s="215">
        <v>7.83</v>
      </c>
      <c r="Q8" s="215">
        <v>23.49</v>
      </c>
      <c r="R8" s="215">
        <v>0.15659999999999999</v>
      </c>
      <c r="S8" s="215">
        <v>0</v>
      </c>
      <c r="T8" s="215">
        <v>1.0367999999999999E-2</v>
      </c>
      <c r="U8" s="215">
        <v>5.7600000000000004E-3</v>
      </c>
      <c r="V8" s="215">
        <v>0</v>
      </c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  <c r="AML8"/>
    </row>
    <row r="9" spans="1:1026" x14ac:dyDescent="0.25">
      <c r="A9" s="212">
        <v>6</v>
      </c>
      <c r="B9" s="213" t="s">
        <v>857</v>
      </c>
      <c r="C9" s="214">
        <v>18</v>
      </c>
      <c r="D9" s="215">
        <v>2.1319199999999996</v>
      </c>
      <c r="E9" s="215">
        <v>0</v>
      </c>
      <c r="F9" s="215">
        <f t="shared" si="2"/>
        <v>2.1319199999999996</v>
      </c>
      <c r="G9" s="215">
        <v>0.52271999999999996</v>
      </c>
      <c r="H9" s="215">
        <v>0</v>
      </c>
      <c r="I9" s="215">
        <f t="shared" si="3"/>
        <v>0.52271999999999996</v>
      </c>
      <c r="J9" s="215">
        <v>9.3529800000000005</v>
      </c>
      <c r="K9" s="215">
        <f>11.3*0.17</f>
        <v>1.9210000000000003</v>
      </c>
      <c r="L9" s="215">
        <f t="shared" si="0"/>
        <v>50.644079999999995</v>
      </c>
      <c r="M9" s="215">
        <v>0.41040000000000004</v>
      </c>
      <c r="N9" s="215">
        <v>56.771999999999991</v>
      </c>
      <c r="O9" s="215">
        <v>3.1679999999999997</v>
      </c>
      <c r="P9" s="215">
        <v>31.32</v>
      </c>
      <c r="Q9" s="215">
        <v>46.666800000000002</v>
      </c>
      <c r="R9" s="215">
        <v>1.04922</v>
      </c>
      <c r="S9" s="215">
        <v>0.216</v>
      </c>
      <c r="T9" s="215">
        <v>5.5727999999999993E-2</v>
      </c>
      <c r="U9" s="215">
        <v>2.8799999999999999E-2</v>
      </c>
      <c r="V9" s="215">
        <v>0</v>
      </c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  <c r="AML9"/>
    </row>
    <row r="10" spans="1:1026" x14ac:dyDescent="0.25">
      <c r="A10" s="212">
        <v>7</v>
      </c>
      <c r="B10" s="213" t="s">
        <v>858</v>
      </c>
      <c r="C10" s="214">
        <v>2</v>
      </c>
      <c r="D10" s="215">
        <v>0.19363999999999998</v>
      </c>
      <c r="E10" s="215">
        <v>0</v>
      </c>
      <c r="F10" s="215">
        <f t="shared" si="2"/>
        <v>0.19363999999999998</v>
      </c>
      <c r="G10" s="215">
        <v>1.7600000000000001E-2</v>
      </c>
      <c r="H10" s="215">
        <v>0</v>
      </c>
      <c r="I10" s="215">
        <f t="shared" si="3"/>
        <v>1.7600000000000001E-2</v>
      </c>
      <c r="J10" s="215">
        <v>1.2849200000000001</v>
      </c>
      <c r="K10" s="215">
        <f>3.6*0.02</f>
        <v>7.2000000000000008E-2</v>
      </c>
      <c r="L10" s="215">
        <f t="shared" si="0"/>
        <v>6.0726400000000007</v>
      </c>
      <c r="M10" s="215">
        <v>4.5600000000000002E-2</v>
      </c>
      <c r="N10" s="215">
        <v>2.1579999999999999</v>
      </c>
      <c r="O10" s="215">
        <v>0.35200000000000004</v>
      </c>
      <c r="P10" s="215">
        <v>0.31319999999999998</v>
      </c>
      <c r="Q10" s="215">
        <v>1.4789999999999999</v>
      </c>
      <c r="R10" s="215">
        <v>1.7399999999999999E-2</v>
      </c>
      <c r="S10" s="215">
        <v>0</v>
      </c>
      <c r="T10" s="215">
        <v>2.016E-3</v>
      </c>
      <c r="U10" s="215">
        <v>6.4000000000000005E-4</v>
      </c>
      <c r="V10" s="215">
        <v>0</v>
      </c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  <c r="AML10"/>
    </row>
    <row r="11" spans="1:1026" x14ac:dyDescent="0.25">
      <c r="A11" s="212">
        <v>8</v>
      </c>
      <c r="B11" s="213" t="s">
        <v>859</v>
      </c>
      <c r="C11" s="214">
        <v>1</v>
      </c>
      <c r="D11" s="215">
        <v>8.7419999999999998E-2</v>
      </c>
      <c r="E11" s="215">
        <v>0</v>
      </c>
      <c r="F11" s="215">
        <f t="shared" si="2"/>
        <v>8.7419999999999998E-2</v>
      </c>
      <c r="G11" s="215">
        <v>9.6799999999999994E-3</v>
      </c>
      <c r="H11" s="215">
        <v>0</v>
      </c>
      <c r="I11" s="215">
        <f t="shared" si="3"/>
        <v>9.6799999999999994E-3</v>
      </c>
      <c r="J11" s="215">
        <v>0.60879000000000005</v>
      </c>
      <c r="K11" s="215">
        <f>7.8*0.01</f>
        <v>7.8E-2</v>
      </c>
      <c r="L11" s="215">
        <f t="shared" si="0"/>
        <v>2.8719600000000001</v>
      </c>
      <c r="M11" s="215">
        <v>7.6000000000000012E-2</v>
      </c>
      <c r="N11" s="215">
        <v>1.4276</v>
      </c>
      <c r="O11" s="215">
        <v>0.33440000000000003</v>
      </c>
      <c r="P11" s="215">
        <v>0.34800000000000003</v>
      </c>
      <c r="Q11" s="215">
        <v>2.8100999999999998</v>
      </c>
      <c r="R11" s="215">
        <v>1.566E-2</v>
      </c>
      <c r="S11" s="215">
        <v>0</v>
      </c>
      <c r="T11" s="215">
        <v>8.6399999999999986E-4</v>
      </c>
      <c r="U11" s="215">
        <v>4.7999999999999996E-4</v>
      </c>
      <c r="V11" s="215">
        <v>0</v>
      </c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  <c r="AML11"/>
    </row>
    <row r="12" spans="1:1026" x14ac:dyDescent="0.25">
      <c r="A12" s="212">
        <v>9</v>
      </c>
      <c r="B12" s="213" t="s">
        <v>860</v>
      </c>
      <c r="C12" s="214">
        <v>1</v>
      </c>
      <c r="D12" s="215">
        <v>0.1081</v>
      </c>
      <c r="E12" s="215">
        <v>0</v>
      </c>
      <c r="F12" s="215">
        <f t="shared" si="2"/>
        <v>0.1081</v>
      </c>
      <c r="G12" s="215">
        <v>1.1439999999999999E-2</v>
      </c>
      <c r="H12" s="215">
        <v>0</v>
      </c>
      <c r="I12" s="215">
        <f t="shared" si="3"/>
        <v>1.1439999999999999E-2</v>
      </c>
      <c r="J12" s="215">
        <v>0.61789000000000005</v>
      </c>
      <c r="K12" s="215">
        <f>4.4*0.01</f>
        <v>4.4000000000000004E-2</v>
      </c>
      <c r="L12" s="215">
        <f t="shared" si="0"/>
        <v>3.00692</v>
      </c>
      <c r="M12" s="215">
        <v>0.12920000000000001</v>
      </c>
      <c r="N12" s="215">
        <v>1.9089999999999998</v>
      </c>
      <c r="O12" s="215">
        <v>0.35200000000000004</v>
      </c>
      <c r="P12" s="215">
        <v>0.52200000000000002</v>
      </c>
      <c r="Q12" s="215">
        <v>2.2706999999999997</v>
      </c>
      <c r="R12" s="215">
        <v>3.8279999999999995E-2</v>
      </c>
      <c r="S12" s="215">
        <v>0</v>
      </c>
      <c r="T12" s="215">
        <v>2.16E-3</v>
      </c>
      <c r="U12" s="215">
        <v>8.0000000000000004E-4</v>
      </c>
      <c r="V12" s="215">
        <v>0</v>
      </c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  <c r="AML12"/>
    </row>
    <row r="13" spans="1:1026" x14ac:dyDescent="0.25">
      <c r="A13" s="212">
        <v>10</v>
      </c>
      <c r="B13" s="213" t="s">
        <v>861</v>
      </c>
      <c r="C13" s="214">
        <v>1</v>
      </c>
      <c r="D13" s="215">
        <v>0.1081</v>
      </c>
      <c r="E13" s="215">
        <v>0</v>
      </c>
      <c r="F13" s="215">
        <f t="shared" si="2"/>
        <v>0.1081</v>
      </c>
      <c r="G13" s="215">
        <v>2.904E-2</v>
      </c>
      <c r="H13" s="215">
        <v>0</v>
      </c>
      <c r="I13" s="215">
        <f t="shared" si="3"/>
        <v>2.904E-2</v>
      </c>
      <c r="J13" s="215">
        <v>0.60515000000000008</v>
      </c>
      <c r="K13" s="215">
        <f>3.6*0.01</f>
        <v>3.6000000000000004E-2</v>
      </c>
      <c r="L13" s="215">
        <f t="shared" si="0"/>
        <v>3.11436</v>
      </c>
      <c r="M13" s="215">
        <v>7.6000000000000012E-2</v>
      </c>
      <c r="N13" s="215">
        <v>1.7512999999999999</v>
      </c>
      <c r="O13" s="215">
        <v>0.23760000000000001</v>
      </c>
      <c r="P13" s="215">
        <v>0.72209999999999996</v>
      </c>
      <c r="Q13" s="215">
        <v>2.0270999999999999</v>
      </c>
      <c r="R13" s="215">
        <v>2.349E-2</v>
      </c>
      <c r="S13" s="215">
        <v>1.7999999999999999E-2</v>
      </c>
      <c r="T13" s="215">
        <v>3.0239999999999998E-3</v>
      </c>
      <c r="U13" s="215">
        <v>3.2000000000000003E-4</v>
      </c>
      <c r="V13" s="215">
        <v>0</v>
      </c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  <c r="AML13"/>
    </row>
    <row r="14" spans="1:1026" x14ac:dyDescent="0.25">
      <c r="A14" s="212">
        <v>11</v>
      </c>
      <c r="B14" s="213" t="s">
        <v>862</v>
      </c>
      <c r="C14" s="214">
        <v>2</v>
      </c>
      <c r="D14" s="215">
        <v>0.38540000000000002</v>
      </c>
      <c r="E14" s="215">
        <v>0</v>
      </c>
      <c r="F14" s="215">
        <f t="shared" si="2"/>
        <v>0.38540000000000002</v>
      </c>
      <c r="G14" s="215">
        <v>3.5200000000000002E-2</v>
      </c>
      <c r="H14" s="215">
        <v>0</v>
      </c>
      <c r="I14" s="215">
        <f t="shared" si="3"/>
        <v>3.5200000000000002E-2</v>
      </c>
      <c r="J14" s="215">
        <v>0.90090000000000003</v>
      </c>
      <c r="K14" s="215">
        <f>10.7*0.03</f>
        <v>0.32099999999999995</v>
      </c>
      <c r="L14" s="215">
        <f t="shared" si="0"/>
        <v>5.4619999999999997</v>
      </c>
      <c r="M14" s="215">
        <v>0.50160000000000005</v>
      </c>
      <c r="N14" s="215">
        <v>14.4918</v>
      </c>
      <c r="O14" s="215">
        <v>2.0240000000000005</v>
      </c>
      <c r="P14" s="215">
        <v>1.8618000000000001</v>
      </c>
      <c r="Q14" s="215">
        <v>5.7245999999999997</v>
      </c>
      <c r="R14" s="215">
        <v>0.11832000000000001</v>
      </c>
      <c r="S14" s="215">
        <v>2.4E-2</v>
      </c>
      <c r="T14" s="215">
        <v>1.1664000000000001E-2</v>
      </c>
      <c r="U14" s="215">
        <v>2.4000000000000002E-3</v>
      </c>
      <c r="V14" s="215">
        <v>0</v>
      </c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  <c r="AML14"/>
    </row>
    <row r="15" spans="1:1026" x14ac:dyDescent="0.25">
      <c r="A15" s="212">
        <v>12</v>
      </c>
      <c r="B15" s="213" t="s">
        <v>863</v>
      </c>
      <c r="C15" s="214">
        <v>1</v>
      </c>
      <c r="D15" s="215">
        <v>0.19739999999999999</v>
      </c>
      <c r="E15" s="215">
        <v>0</v>
      </c>
      <c r="F15" s="215">
        <f t="shared" si="2"/>
        <v>0.19739999999999999</v>
      </c>
      <c r="G15" s="215">
        <v>1.7600000000000001E-2</v>
      </c>
      <c r="H15" s="215">
        <v>0</v>
      </c>
      <c r="I15" s="215">
        <f t="shared" si="3"/>
        <v>1.7600000000000001E-2</v>
      </c>
      <c r="J15" s="215">
        <v>0.42769999999999997</v>
      </c>
      <c r="K15" s="215">
        <f>12.4*0.01</f>
        <v>0.12400000000000001</v>
      </c>
      <c r="L15" s="215">
        <f t="shared" si="0"/>
        <v>2.6587999999999998</v>
      </c>
      <c r="M15" s="215">
        <v>0.30400000000000005</v>
      </c>
      <c r="N15" s="215">
        <v>9.129999999999999</v>
      </c>
      <c r="O15" s="215">
        <v>1.32</v>
      </c>
      <c r="P15" s="215">
        <v>0.89610000000000001</v>
      </c>
      <c r="Q15" s="215">
        <v>4.1760000000000002</v>
      </c>
      <c r="R15" s="215">
        <v>5.1329999999999994E-2</v>
      </c>
      <c r="S15" s="215">
        <v>0</v>
      </c>
      <c r="T15" s="215">
        <v>3.5999999999999999E-3</v>
      </c>
      <c r="U15" s="215">
        <v>1.4400000000000001E-3</v>
      </c>
      <c r="V15" s="215">
        <v>0</v>
      </c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  <c r="AML15"/>
    </row>
    <row r="16" spans="1:1026" x14ac:dyDescent="0.25">
      <c r="A16" s="212">
        <v>13</v>
      </c>
      <c r="B16" s="213" t="s">
        <v>864</v>
      </c>
      <c r="C16" s="214">
        <v>1</v>
      </c>
      <c r="D16" s="215">
        <v>7.8020000000000006E-2</v>
      </c>
      <c r="E16" s="215">
        <v>0</v>
      </c>
      <c r="F16" s="215">
        <f t="shared" si="2"/>
        <v>7.8020000000000006E-2</v>
      </c>
      <c r="G16" s="215">
        <v>1.056E-2</v>
      </c>
      <c r="H16" s="215">
        <v>0</v>
      </c>
      <c r="I16" s="215">
        <f t="shared" si="3"/>
        <v>1.056E-2</v>
      </c>
      <c r="J16" s="215">
        <v>0.64610000000000001</v>
      </c>
      <c r="K16" s="215">
        <f>4.8*0.01</f>
        <v>4.8000000000000001E-2</v>
      </c>
      <c r="L16" s="215">
        <f t="shared" si="0"/>
        <v>2.99152</v>
      </c>
      <c r="M16" s="215">
        <v>5.3200000000000004E-2</v>
      </c>
      <c r="N16" s="215">
        <v>1.2201</v>
      </c>
      <c r="O16" s="215">
        <v>0.17600000000000002</v>
      </c>
      <c r="P16" s="215">
        <v>0.26100000000000001</v>
      </c>
      <c r="Q16" s="215">
        <v>0.94830000000000003</v>
      </c>
      <c r="R16" s="215">
        <v>2.349E-2</v>
      </c>
      <c r="S16" s="215">
        <v>0.19800000000000001</v>
      </c>
      <c r="T16" s="215">
        <v>9.3599999999999987E-4</v>
      </c>
      <c r="U16" s="215">
        <v>5.6000000000000006E-4</v>
      </c>
      <c r="V16" s="215">
        <v>0</v>
      </c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  <c r="AML16"/>
    </row>
    <row r="17" spans="1:1026" x14ac:dyDescent="0.25">
      <c r="A17" s="212">
        <v>14</v>
      </c>
      <c r="B17" s="216" t="s">
        <v>865</v>
      </c>
      <c r="C17" s="214">
        <v>15</v>
      </c>
      <c r="D17" s="215">
        <v>1.5509999999999999</v>
      </c>
      <c r="E17" s="215">
        <v>0</v>
      </c>
      <c r="F17" s="215">
        <f t="shared" si="2"/>
        <v>1.5509999999999999</v>
      </c>
      <c r="G17" s="215">
        <v>0.1716</v>
      </c>
      <c r="H17" s="215">
        <v>0</v>
      </c>
      <c r="I17" s="215">
        <f t="shared" si="3"/>
        <v>0.1716</v>
      </c>
      <c r="J17" s="215">
        <v>9.6232500000000005</v>
      </c>
      <c r="K17" s="215">
        <f>3.7*0.15</f>
        <v>0.55500000000000005</v>
      </c>
      <c r="L17" s="215">
        <f t="shared" si="0"/>
        <v>46.241400000000006</v>
      </c>
      <c r="M17" s="215">
        <v>0.34200000000000003</v>
      </c>
      <c r="N17" s="215">
        <v>15.313499999999999</v>
      </c>
      <c r="O17" s="215">
        <v>2.508</v>
      </c>
      <c r="P17" s="215">
        <v>2.0880000000000001</v>
      </c>
      <c r="Q17" s="215">
        <v>11.3535</v>
      </c>
      <c r="R17" s="215">
        <v>0.20879999999999999</v>
      </c>
      <c r="S17" s="215">
        <v>0</v>
      </c>
      <c r="T17" s="215">
        <v>1.8359999999999998E-2</v>
      </c>
      <c r="U17" s="215">
        <v>4.8000000000000004E-3</v>
      </c>
      <c r="V17" s="215">
        <v>0</v>
      </c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  <c r="AMK17"/>
      <c r="AML17"/>
    </row>
    <row r="18" spans="1:1026" x14ac:dyDescent="0.25">
      <c r="A18" s="212">
        <v>15</v>
      </c>
      <c r="B18" s="216" t="s">
        <v>866</v>
      </c>
      <c r="C18" s="214">
        <v>187</v>
      </c>
      <c r="D18" s="215">
        <v>3.5156000000000001</v>
      </c>
      <c r="E18" s="215">
        <v>0</v>
      </c>
      <c r="F18" s="215">
        <f t="shared" si="2"/>
        <v>3.5156000000000001</v>
      </c>
      <c r="G18" s="215">
        <v>0.65824000000000005</v>
      </c>
      <c r="H18" s="215">
        <v>0</v>
      </c>
      <c r="I18" s="215">
        <f t="shared" si="3"/>
        <v>0.65824000000000005</v>
      </c>
      <c r="J18" s="215">
        <v>27.737710000000003</v>
      </c>
      <c r="K18" s="215">
        <f>1.4*1.87</f>
        <v>2.6179999999999999</v>
      </c>
      <c r="L18" s="215">
        <f t="shared" si="0"/>
        <v>130.93740000000003</v>
      </c>
      <c r="M18" s="215">
        <v>7.1060000000000008</v>
      </c>
      <c r="N18" s="215">
        <v>881.59280000000001</v>
      </c>
      <c r="O18" s="215">
        <v>16.456000000000003</v>
      </c>
      <c r="P18" s="215">
        <v>37.418700000000001</v>
      </c>
      <c r="Q18" s="215">
        <v>94.360200000000006</v>
      </c>
      <c r="R18" s="215">
        <v>1.46421</v>
      </c>
      <c r="S18" s="215">
        <v>3.3660000000000001</v>
      </c>
      <c r="T18" s="215">
        <v>0.16156800000000002</v>
      </c>
      <c r="U18" s="215">
        <v>0.10472000000000002</v>
      </c>
      <c r="V18" s="215">
        <v>14.960000000000003</v>
      </c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  <c r="AMK18"/>
      <c r="AML18"/>
    </row>
    <row r="19" spans="1:1026" ht="78.75" x14ac:dyDescent="0.25">
      <c r="A19" s="212">
        <v>16</v>
      </c>
      <c r="B19" s="216" t="s">
        <v>867</v>
      </c>
      <c r="C19" s="215">
        <f>SUM(C20:C26)</f>
        <v>280</v>
      </c>
      <c r="D19" s="215">
        <f t="shared" ref="D19:V19" si="5">SUM(D20:D28)</f>
        <v>4.6820000000000004</v>
      </c>
      <c r="E19" s="215">
        <f t="shared" si="5"/>
        <v>0</v>
      </c>
      <c r="F19" s="215">
        <f t="shared" si="5"/>
        <v>4.6820000000000004</v>
      </c>
      <c r="G19" s="215">
        <f t="shared" si="5"/>
        <v>0.40816000000000008</v>
      </c>
      <c r="H19" s="215">
        <f t="shared" si="5"/>
        <v>0</v>
      </c>
      <c r="I19" s="215">
        <f t="shared" si="5"/>
        <v>0.40816000000000008</v>
      </c>
      <c r="J19" s="215">
        <f t="shared" si="5"/>
        <v>15.43778</v>
      </c>
      <c r="K19" s="215">
        <f t="shared" ref="K19" si="6">SUM(K20:K26)</f>
        <v>5.8239999999999998</v>
      </c>
      <c r="L19" s="215">
        <f t="shared" si="5"/>
        <v>80.836560000000006</v>
      </c>
      <c r="M19" s="215">
        <f t="shared" si="5"/>
        <v>34.908000000000008</v>
      </c>
      <c r="N19" s="215">
        <f t="shared" si="5"/>
        <v>760.55060000000003</v>
      </c>
      <c r="O19" s="215">
        <f t="shared" si="5"/>
        <v>146.38400000000001</v>
      </c>
      <c r="P19" s="215">
        <f t="shared" si="5"/>
        <v>68.380800000000008</v>
      </c>
      <c r="Q19" s="215">
        <f t="shared" si="5"/>
        <v>119.90400000000001</v>
      </c>
      <c r="R19" s="215">
        <f t="shared" si="5"/>
        <v>2.2058600000000004</v>
      </c>
      <c r="S19" s="215">
        <f t="shared" si="5"/>
        <v>736.22399999999993</v>
      </c>
      <c r="T19" s="215">
        <f t="shared" si="5"/>
        <v>9.5871999999999999E-2</v>
      </c>
      <c r="U19" s="215">
        <f t="shared" si="5"/>
        <v>0.10496000000000003</v>
      </c>
      <c r="V19" s="215">
        <f t="shared" si="5"/>
        <v>57.040000000000006</v>
      </c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  <c r="AMK19"/>
      <c r="AML19"/>
    </row>
    <row r="20" spans="1:1026" x14ac:dyDescent="0.25">
      <c r="A20" s="212">
        <v>17</v>
      </c>
      <c r="B20" s="213" t="s">
        <v>868</v>
      </c>
      <c r="C20" s="214">
        <v>28</v>
      </c>
      <c r="D20" s="215">
        <v>0.30800000000000005</v>
      </c>
      <c r="E20" s="215">
        <v>0</v>
      </c>
      <c r="F20" s="215">
        <v>0.30800000000000005</v>
      </c>
      <c r="G20" s="215">
        <v>5.6000000000000008E-2</v>
      </c>
      <c r="H20" s="215">
        <v>0</v>
      </c>
      <c r="I20" s="215">
        <v>5.6000000000000001E-2</v>
      </c>
      <c r="J20" s="215">
        <v>1.0640000000000001</v>
      </c>
      <c r="K20" s="215">
        <f>1.4*0.28</f>
        <v>0.39200000000000002</v>
      </c>
      <c r="L20" s="215">
        <v>2.6880000000000002</v>
      </c>
      <c r="M20" s="215">
        <v>0.84000000000000008</v>
      </c>
      <c r="N20" s="215">
        <v>81.2</v>
      </c>
      <c r="O20" s="215">
        <v>3.9200000000000004</v>
      </c>
      <c r="P20" s="215">
        <v>5.6000000000000005</v>
      </c>
      <c r="Q20" s="215">
        <v>7.2800000000000011</v>
      </c>
      <c r="R20" s="215">
        <v>0.25200000000000006</v>
      </c>
      <c r="S20" s="215">
        <v>37.24</v>
      </c>
      <c r="T20" s="215">
        <v>1.6800000000000002E-2</v>
      </c>
      <c r="U20" s="215">
        <v>1.1200000000000002E-2</v>
      </c>
      <c r="V20" s="215">
        <v>7.0000000000000009</v>
      </c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  <c r="AMK20"/>
      <c r="AML20"/>
    </row>
    <row r="21" spans="1:1026" x14ac:dyDescent="0.25">
      <c r="A21" s="212">
        <v>18</v>
      </c>
      <c r="B21" s="213" t="s">
        <v>869</v>
      </c>
      <c r="C21" s="214">
        <v>28</v>
      </c>
      <c r="D21" s="215">
        <v>0.22400000000000003</v>
      </c>
      <c r="E21" s="215">
        <v>0</v>
      </c>
      <c r="F21" s="215">
        <v>0.22400000000000003</v>
      </c>
      <c r="G21" s="215">
        <v>2.8000000000000004E-2</v>
      </c>
      <c r="H21" s="215">
        <v>0</v>
      </c>
      <c r="I21" s="215">
        <v>2.8000000000000004E-2</v>
      </c>
      <c r="J21" s="215">
        <v>0.70000000000000007</v>
      </c>
      <c r="K21" s="215">
        <f>1*0.28</f>
        <v>0.28000000000000003</v>
      </c>
      <c r="L21" s="215">
        <v>3.9200000000000004</v>
      </c>
      <c r="M21" s="215">
        <v>2.2400000000000002</v>
      </c>
      <c r="N21" s="215">
        <v>39.480000000000004</v>
      </c>
      <c r="O21" s="215">
        <v>6.44</v>
      </c>
      <c r="P21" s="215">
        <v>3.9200000000000004</v>
      </c>
      <c r="Q21" s="215">
        <v>11.760000000000002</v>
      </c>
      <c r="R21" s="215">
        <v>0.16800000000000001</v>
      </c>
      <c r="S21" s="215">
        <v>2.8000000000000003</v>
      </c>
      <c r="T21" s="215">
        <v>8.4000000000000012E-3</v>
      </c>
      <c r="U21" s="215">
        <v>1.1200000000000002E-2</v>
      </c>
      <c r="V21" s="215">
        <v>2.8000000000000003</v>
      </c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  <c r="AMK21"/>
      <c r="AML21"/>
    </row>
    <row r="22" spans="1:1026" x14ac:dyDescent="0.25">
      <c r="A22" s="212">
        <v>19</v>
      </c>
      <c r="B22" s="213" t="s">
        <v>870</v>
      </c>
      <c r="C22" s="214">
        <v>42</v>
      </c>
      <c r="D22" s="215">
        <v>0.51324000000000003</v>
      </c>
      <c r="E22" s="215">
        <v>0</v>
      </c>
      <c r="F22" s="215">
        <f t="shared" si="2"/>
        <v>0.51324000000000003</v>
      </c>
      <c r="G22" s="215">
        <v>3.696E-2</v>
      </c>
      <c r="H22" s="215">
        <v>0</v>
      </c>
      <c r="I22" s="215">
        <f t="shared" si="3"/>
        <v>3.696E-2</v>
      </c>
      <c r="J22" s="215">
        <v>2.6371800000000003</v>
      </c>
      <c r="K22" s="215">
        <f>2.4*0.42</f>
        <v>1.008</v>
      </c>
      <c r="L22" s="215">
        <f>D22*4+J22*4+G22*9</f>
        <v>12.934320000000001</v>
      </c>
      <c r="M22" s="215">
        <v>6.7032000000000007</v>
      </c>
      <c r="N22" s="215">
        <v>69.72</v>
      </c>
      <c r="O22" s="215">
        <v>9.9792000000000005</v>
      </c>
      <c r="P22" s="215">
        <v>13.885199999999999</v>
      </c>
      <c r="Q22" s="215">
        <v>20.096999999999998</v>
      </c>
      <c r="R22" s="215">
        <v>0.25578000000000001</v>
      </c>
      <c r="S22" s="215">
        <v>504</v>
      </c>
      <c r="T22" s="215">
        <v>1.8143999999999997E-2</v>
      </c>
      <c r="U22" s="215">
        <v>2.3520000000000003E-2</v>
      </c>
      <c r="V22" s="215">
        <v>0.84000000000000008</v>
      </c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  <c r="AMK22"/>
      <c r="AML22"/>
    </row>
    <row r="23" spans="1:1026" x14ac:dyDescent="0.25">
      <c r="A23" s="212">
        <v>20</v>
      </c>
      <c r="B23" s="213" t="s">
        <v>871</v>
      </c>
      <c r="C23" s="214">
        <v>14</v>
      </c>
      <c r="D23" s="215">
        <v>0.19740000000000002</v>
      </c>
      <c r="E23" s="215">
        <v>0</v>
      </c>
      <c r="F23" s="215">
        <f t="shared" si="2"/>
        <v>0.19740000000000002</v>
      </c>
      <c r="G23" s="215">
        <v>1.2320000000000001E-2</v>
      </c>
      <c r="H23" s="215">
        <v>0</v>
      </c>
      <c r="I23" s="215">
        <f t="shared" si="3"/>
        <v>1.2320000000000001E-2</v>
      </c>
      <c r="J23" s="215">
        <v>1.1211200000000001</v>
      </c>
      <c r="K23" s="215">
        <f>2.5*0.14</f>
        <v>0.35000000000000003</v>
      </c>
      <c r="L23" s="215">
        <f>D23*4+J23*4+G23*9</f>
        <v>5.3849600000000004</v>
      </c>
      <c r="M23" s="215">
        <v>4.8944000000000001</v>
      </c>
      <c r="N23" s="215">
        <v>33.465600000000002</v>
      </c>
      <c r="O23" s="215">
        <v>4.5584000000000007</v>
      </c>
      <c r="P23" s="215">
        <v>2.6796000000000002</v>
      </c>
      <c r="Q23" s="215">
        <v>5.2374000000000001</v>
      </c>
      <c r="R23" s="215">
        <v>0.17052</v>
      </c>
      <c r="S23" s="215">
        <v>0.16800000000000001</v>
      </c>
      <c r="T23" s="215">
        <v>2.0160000000000004E-3</v>
      </c>
      <c r="U23" s="215">
        <v>4.4800000000000005E-3</v>
      </c>
      <c r="V23" s="215">
        <v>0.56000000000000005</v>
      </c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  <c r="AMK23"/>
      <c r="AML23"/>
    </row>
    <row r="24" spans="1:1026" x14ac:dyDescent="0.25">
      <c r="A24" s="212">
        <v>21</v>
      </c>
      <c r="B24" s="213" t="s">
        <v>872</v>
      </c>
      <c r="C24" s="214">
        <v>112</v>
      </c>
      <c r="D24" s="215">
        <v>1.8950400000000003</v>
      </c>
      <c r="E24" s="215">
        <v>0</v>
      </c>
      <c r="F24" s="215">
        <f t="shared" si="2"/>
        <v>1.8950400000000003</v>
      </c>
      <c r="G24" s="215">
        <v>9.8560000000000009E-2</v>
      </c>
      <c r="H24" s="215">
        <v>0</v>
      </c>
      <c r="I24" s="215">
        <f t="shared" si="3"/>
        <v>9.8560000000000009E-2</v>
      </c>
      <c r="J24" s="215">
        <v>4.7902400000000016</v>
      </c>
      <c r="K24" s="215">
        <f>2*1.12</f>
        <v>2.2400000000000002</v>
      </c>
      <c r="L24" s="215">
        <f>D24*4+J24*4+G24*9</f>
        <v>27.628160000000008</v>
      </c>
      <c r="M24" s="215">
        <v>11.065600000000002</v>
      </c>
      <c r="N24" s="215">
        <v>278.88000000000005</v>
      </c>
      <c r="O24" s="215">
        <v>47.308800000000005</v>
      </c>
      <c r="P24" s="215">
        <v>15.590400000000001</v>
      </c>
      <c r="Q24" s="215">
        <v>30.206400000000006</v>
      </c>
      <c r="R24" s="215">
        <v>0.58464000000000005</v>
      </c>
      <c r="S24" s="215">
        <v>2.016</v>
      </c>
      <c r="T24" s="215">
        <v>2.4192000000000002E-2</v>
      </c>
      <c r="U24" s="215">
        <v>3.5840000000000004E-2</v>
      </c>
      <c r="V24" s="215">
        <v>20.160000000000004</v>
      </c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  <c r="AMK24"/>
      <c r="AML24"/>
    </row>
    <row r="25" spans="1:1026" x14ac:dyDescent="0.25">
      <c r="A25" s="212">
        <v>22</v>
      </c>
      <c r="B25" s="213" t="s">
        <v>873</v>
      </c>
      <c r="C25" s="214">
        <v>42</v>
      </c>
      <c r="D25" s="215">
        <v>0.55271999999999999</v>
      </c>
      <c r="E25" s="215">
        <v>0</v>
      </c>
      <c r="F25" s="215">
        <f t="shared" si="2"/>
        <v>0.55271999999999999</v>
      </c>
      <c r="G25" s="215">
        <v>7.392E-2</v>
      </c>
      <c r="H25" s="215">
        <v>0</v>
      </c>
      <c r="I25" s="215">
        <f t="shared" si="3"/>
        <v>7.392E-2</v>
      </c>
      <c r="J25" s="215">
        <v>3.1340399999999997</v>
      </c>
      <c r="K25" s="215">
        <f>3*0.42</f>
        <v>1.26</v>
      </c>
      <c r="L25" s="215">
        <f>D25*4+J25*4+G25*9</f>
        <v>15.412319999999998</v>
      </c>
      <c r="M25" s="215">
        <v>1.2767999999999999</v>
      </c>
      <c r="N25" s="215">
        <v>61.004999999999995</v>
      </c>
      <c r="O25" s="215">
        <v>11.457599999999999</v>
      </c>
      <c r="P25" s="215">
        <v>5.1155999999999997</v>
      </c>
      <c r="Q25" s="215">
        <v>21.193200000000001</v>
      </c>
      <c r="R25" s="215">
        <v>0.29232000000000002</v>
      </c>
      <c r="S25" s="215">
        <v>0</v>
      </c>
      <c r="T25" s="215">
        <v>1.512E-2</v>
      </c>
      <c r="U25" s="215">
        <v>6.7200000000000003E-3</v>
      </c>
      <c r="V25" s="215">
        <v>1.6800000000000002</v>
      </c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  <c r="AMK25"/>
      <c r="AML25"/>
    </row>
    <row r="26" spans="1:1026" x14ac:dyDescent="0.25">
      <c r="A26" s="212">
        <v>23</v>
      </c>
      <c r="B26" s="213" t="s">
        <v>874</v>
      </c>
      <c r="C26" s="214">
        <v>14</v>
      </c>
      <c r="D26" s="215">
        <f>SUM(D27:D28)</f>
        <v>0.49580000000000013</v>
      </c>
      <c r="E26" s="215">
        <f t="shared" ref="E26:V26" si="7">SUM(E27:E28)</f>
        <v>0</v>
      </c>
      <c r="F26" s="215">
        <f t="shared" si="7"/>
        <v>0.49580000000000007</v>
      </c>
      <c r="G26" s="215">
        <f t="shared" si="7"/>
        <v>5.1200000000000009E-2</v>
      </c>
      <c r="H26" s="215">
        <f t="shared" si="7"/>
        <v>0</v>
      </c>
      <c r="I26" s="215">
        <f t="shared" si="7"/>
        <v>5.1200000000000009E-2</v>
      </c>
      <c r="J26" s="215">
        <f t="shared" si="7"/>
        <v>0.99560000000000015</v>
      </c>
      <c r="K26" s="215">
        <f>2.1*0.14</f>
        <v>0.29400000000000004</v>
      </c>
      <c r="L26" s="215">
        <f t="shared" si="7"/>
        <v>6.4344000000000001</v>
      </c>
      <c r="M26" s="215">
        <f t="shared" si="7"/>
        <v>3.9440000000000008</v>
      </c>
      <c r="N26" s="215">
        <f t="shared" si="7"/>
        <v>98.4</v>
      </c>
      <c r="O26" s="215">
        <f t="shared" si="7"/>
        <v>31.360000000000007</v>
      </c>
      <c r="P26" s="215">
        <f t="shared" si="7"/>
        <v>10.795</v>
      </c>
      <c r="Q26" s="215">
        <f t="shared" si="7"/>
        <v>12.065000000000003</v>
      </c>
      <c r="R26" s="215">
        <f t="shared" si="7"/>
        <v>0.24130000000000004</v>
      </c>
      <c r="S26" s="215">
        <f t="shared" si="7"/>
        <v>95</v>
      </c>
      <c r="T26" s="215">
        <f t="shared" si="7"/>
        <v>5.6000000000000008E-3</v>
      </c>
      <c r="U26" s="215">
        <f t="shared" si="7"/>
        <v>6.0000000000000019E-3</v>
      </c>
      <c r="V26" s="215">
        <f t="shared" si="7"/>
        <v>12.000000000000004</v>
      </c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  <c r="AMK26"/>
      <c r="AML26"/>
    </row>
    <row r="27" spans="1:1026" x14ac:dyDescent="0.25">
      <c r="A27" s="212">
        <v>24</v>
      </c>
      <c r="B27" s="213" t="s">
        <v>875</v>
      </c>
      <c r="C27" s="215">
        <v>10</v>
      </c>
      <c r="D27" s="215">
        <v>0.34780000000000005</v>
      </c>
      <c r="E27" s="215">
        <v>0</v>
      </c>
      <c r="F27" s="215">
        <f t="shared" si="2"/>
        <v>0.34780000000000005</v>
      </c>
      <c r="G27" s="215">
        <v>3.5200000000000009E-2</v>
      </c>
      <c r="H27" s="215">
        <v>0</v>
      </c>
      <c r="I27" s="215">
        <f t="shared" si="3"/>
        <v>3.5200000000000009E-2</v>
      </c>
      <c r="J27" s="215">
        <v>0.6916000000000001</v>
      </c>
      <c r="K27" s="215">
        <f t="shared" ref="K27" si="8">K26/1.4</f>
        <v>0.21000000000000005</v>
      </c>
      <c r="L27" s="215">
        <f>D27*4+J27*4+G27*9</f>
        <v>4.4744000000000002</v>
      </c>
      <c r="M27" s="215">
        <v>2.5840000000000005</v>
      </c>
      <c r="N27" s="215">
        <v>66.400000000000006</v>
      </c>
      <c r="O27" s="215">
        <v>21.560000000000002</v>
      </c>
      <c r="P27" s="215">
        <v>7.3949999999999996</v>
      </c>
      <c r="Q27" s="215">
        <v>8.2650000000000023</v>
      </c>
      <c r="R27" s="215">
        <v>0.16530000000000003</v>
      </c>
      <c r="S27" s="215">
        <v>57</v>
      </c>
      <c r="T27" s="215">
        <v>3.6000000000000008E-3</v>
      </c>
      <c r="U27" s="215">
        <v>4.000000000000001E-3</v>
      </c>
      <c r="V27" s="215">
        <v>6.0000000000000018</v>
      </c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  <c r="AMK27"/>
      <c r="AML27"/>
    </row>
    <row r="28" spans="1:1026" x14ac:dyDescent="0.25">
      <c r="A28" s="212">
        <v>25</v>
      </c>
      <c r="B28" s="213" t="s">
        <v>876</v>
      </c>
      <c r="C28" s="215">
        <v>4</v>
      </c>
      <c r="D28" s="215">
        <v>0.14800000000000005</v>
      </c>
      <c r="E28" s="215">
        <v>0</v>
      </c>
      <c r="F28" s="215">
        <v>0.14800000000000002</v>
      </c>
      <c r="G28" s="215">
        <v>1.6000000000000004E-2</v>
      </c>
      <c r="H28" s="215">
        <v>0</v>
      </c>
      <c r="I28" s="215">
        <v>1.6000000000000004E-2</v>
      </c>
      <c r="J28" s="215">
        <v>0.30400000000000005</v>
      </c>
      <c r="K28" s="215">
        <f t="shared" ref="K28" si="9">K26*0.4/1.4</f>
        <v>8.4000000000000019E-2</v>
      </c>
      <c r="L28" s="215">
        <v>1.9600000000000002</v>
      </c>
      <c r="M28" s="215">
        <v>1.3600000000000003</v>
      </c>
      <c r="N28" s="215">
        <v>32.000000000000007</v>
      </c>
      <c r="O28" s="215">
        <v>9.8000000000000025</v>
      </c>
      <c r="P28" s="215">
        <v>3.4000000000000008</v>
      </c>
      <c r="Q28" s="215">
        <v>3.8000000000000003</v>
      </c>
      <c r="R28" s="215">
        <v>7.6000000000000012E-2</v>
      </c>
      <c r="S28" s="215">
        <v>38.000000000000007</v>
      </c>
      <c r="T28" s="215">
        <v>2.0000000000000005E-3</v>
      </c>
      <c r="U28" s="215">
        <v>2.0000000000000005E-3</v>
      </c>
      <c r="V28" s="215">
        <v>6.0000000000000018</v>
      </c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  <c r="AMK28"/>
      <c r="AML28"/>
    </row>
    <row r="29" spans="1:1026" x14ac:dyDescent="0.25">
      <c r="A29" s="212">
        <v>26</v>
      </c>
      <c r="B29" s="216" t="s">
        <v>777</v>
      </c>
      <c r="C29" s="215">
        <f>SUM(C30:C40)-C30-C37</f>
        <v>185</v>
      </c>
      <c r="D29" s="215">
        <f>SUM(D30:D40)</f>
        <v>1.6984799999999995</v>
      </c>
      <c r="E29" s="215">
        <f t="shared" ref="E29:V29" si="10">SUM(E30:E40)</f>
        <v>0</v>
      </c>
      <c r="F29" s="215">
        <f t="shared" si="10"/>
        <v>1.6984799999999995</v>
      </c>
      <c r="G29" s="215">
        <f t="shared" si="10"/>
        <v>0.87903999999999993</v>
      </c>
      <c r="H29" s="215">
        <f t="shared" si="10"/>
        <v>0</v>
      </c>
      <c r="I29" s="215">
        <f t="shared" si="10"/>
        <v>0.87903999999999993</v>
      </c>
      <c r="J29" s="215">
        <f t="shared" si="10"/>
        <v>25.241600000000002</v>
      </c>
      <c r="K29" s="215">
        <f t="shared" ref="K29" si="11">SUM(K30:K40)-K30-K37</f>
        <v>3.823999999999999</v>
      </c>
      <c r="L29" s="215">
        <f t="shared" si="10"/>
        <v>120.22368000000002</v>
      </c>
      <c r="M29" s="215">
        <f t="shared" si="10"/>
        <v>49.231599999999993</v>
      </c>
      <c r="N29" s="215">
        <f t="shared" si="10"/>
        <v>607.53589999999997</v>
      </c>
      <c r="O29" s="215">
        <f t="shared" si="10"/>
        <v>48.561600000000006</v>
      </c>
      <c r="P29" s="215">
        <f t="shared" si="10"/>
        <v>34.089696000000004</v>
      </c>
      <c r="Q29" s="215">
        <f t="shared" si="10"/>
        <v>37.648300000000006</v>
      </c>
      <c r="R29" s="215">
        <f t="shared" si="10"/>
        <v>3.8121199999999993</v>
      </c>
      <c r="S29" s="215">
        <f t="shared" si="10"/>
        <v>12.700000000000001</v>
      </c>
      <c r="T29" s="215">
        <f t="shared" si="10"/>
        <v>7.5623999999999997E-2</v>
      </c>
      <c r="U29" s="215">
        <f t="shared" si="10"/>
        <v>6.0640000000000006E-2</v>
      </c>
      <c r="V29" s="215">
        <f t="shared" si="10"/>
        <v>28.648</v>
      </c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  <c r="AMK29"/>
      <c r="AML29"/>
    </row>
    <row r="30" spans="1:1026" x14ac:dyDescent="0.25">
      <c r="A30" s="212">
        <v>27</v>
      </c>
      <c r="B30" s="216" t="s">
        <v>877</v>
      </c>
      <c r="C30" s="215">
        <v>74</v>
      </c>
      <c r="D30" s="215">
        <f>D31+D32</f>
        <v>0.29143999999999992</v>
      </c>
      <c r="E30" s="215">
        <f t="shared" ref="E30:V30" si="12">E31+E32</f>
        <v>0</v>
      </c>
      <c r="F30" s="215">
        <f t="shared" si="12"/>
        <v>0.29143999999999992</v>
      </c>
      <c r="G30" s="215">
        <f t="shared" si="12"/>
        <v>0.28687999999999997</v>
      </c>
      <c r="H30" s="215">
        <f t="shared" si="12"/>
        <v>0</v>
      </c>
      <c r="I30" s="215">
        <f t="shared" si="12"/>
        <v>0.28687999999999997</v>
      </c>
      <c r="J30" s="215">
        <f t="shared" si="12"/>
        <v>7.0844200000000006</v>
      </c>
      <c r="K30" s="215">
        <f>1.8*0.74</f>
        <v>1.3320000000000001</v>
      </c>
      <c r="L30" s="215">
        <f t="shared" si="12"/>
        <v>33.515360000000001</v>
      </c>
      <c r="M30" s="215">
        <f t="shared" si="12"/>
        <v>18.054399999999998</v>
      </c>
      <c r="N30" s="215">
        <f t="shared" si="12"/>
        <v>196.74059999999997</v>
      </c>
      <c r="O30" s="215">
        <f t="shared" si="12"/>
        <v>11.475199999999999</v>
      </c>
      <c r="P30" s="215">
        <f t="shared" si="12"/>
        <v>6.4377000000000004</v>
      </c>
      <c r="Q30" s="215">
        <f t="shared" si="12"/>
        <v>7.8683000000000005</v>
      </c>
      <c r="R30" s="215">
        <f t="shared" si="12"/>
        <v>1.5736599999999998</v>
      </c>
      <c r="S30" s="215">
        <f t="shared" si="12"/>
        <v>3.32</v>
      </c>
      <c r="T30" s="215">
        <f t="shared" si="12"/>
        <v>2.0603999999999997E-2</v>
      </c>
      <c r="U30" s="215">
        <f t="shared" si="12"/>
        <v>1.404E-2</v>
      </c>
      <c r="V30" s="215">
        <f t="shared" si="12"/>
        <v>6.26</v>
      </c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  <c r="AMK30"/>
      <c r="AML30"/>
    </row>
    <row r="31" spans="1:1026" x14ac:dyDescent="0.25">
      <c r="A31" s="212">
        <v>28</v>
      </c>
      <c r="B31" s="216" t="s">
        <v>878</v>
      </c>
      <c r="C31" s="215">
        <v>19</v>
      </c>
      <c r="D31" s="215">
        <v>7.1439999999999976E-2</v>
      </c>
      <c r="E31" s="215">
        <v>0</v>
      </c>
      <c r="F31" s="215">
        <f t="shared" si="2"/>
        <v>7.1439999999999976E-2</v>
      </c>
      <c r="G31" s="215">
        <v>6.6879999999999981E-2</v>
      </c>
      <c r="H31" s="215">
        <v>0</v>
      </c>
      <c r="I31" s="215">
        <f t="shared" si="3"/>
        <v>6.6879999999999981E-2</v>
      </c>
      <c r="J31" s="215">
        <v>1.6944200000000003</v>
      </c>
      <c r="K31" s="215">
        <f t="shared" ref="K31" si="13">K30/7.4*1.9</f>
        <v>0.34199999999999997</v>
      </c>
      <c r="L31" s="215">
        <f>D31*4+J31*4+G31*9</f>
        <v>7.6653600000000006</v>
      </c>
      <c r="M31" s="215">
        <v>3.7543999999999995</v>
      </c>
      <c r="N31" s="215">
        <v>43.840599999999995</v>
      </c>
      <c r="O31" s="215">
        <v>2.6751999999999998</v>
      </c>
      <c r="P31" s="215">
        <v>1.4877</v>
      </c>
      <c r="Q31" s="215">
        <v>1.8182999999999998</v>
      </c>
      <c r="R31" s="215">
        <v>0.36365999999999998</v>
      </c>
      <c r="S31" s="215">
        <v>0.56999999999999995</v>
      </c>
      <c r="T31" s="215">
        <v>4.1039999999999991E-3</v>
      </c>
      <c r="U31" s="215">
        <v>3.0400000000000002E-3</v>
      </c>
      <c r="V31" s="215">
        <v>0.76</v>
      </c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  <c r="AMK31"/>
      <c r="AML31"/>
    </row>
    <row r="32" spans="1:1026" x14ac:dyDescent="0.25">
      <c r="A32" s="212">
        <v>29</v>
      </c>
      <c r="B32" s="216" t="s">
        <v>879</v>
      </c>
      <c r="C32" s="215">
        <v>55</v>
      </c>
      <c r="D32" s="215">
        <v>0.21999999999999997</v>
      </c>
      <c r="E32" s="215">
        <v>0</v>
      </c>
      <c r="F32" s="215">
        <v>0.21999999999999997</v>
      </c>
      <c r="G32" s="215">
        <v>0.21999999999999997</v>
      </c>
      <c r="H32" s="215">
        <v>0</v>
      </c>
      <c r="I32" s="215">
        <v>0.21999999999999997</v>
      </c>
      <c r="J32" s="215">
        <v>5.3900000000000006</v>
      </c>
      <c r="K32" s="215">
        <f t="shared" ref="K32" si="14">K30/7.4*5.5</f>
        <v>0.99</v>
      </c>
      <c r="L32" s="215">
        <v>25.85</v>
      </c>
      <c r="M32" s="215">
        <v>14.299999999999997</v>
      </c>
      <c r="N32" s="215">
        <v>152.89999999999998</v>
      </c>
      <c r="O32" s="215">
        <v>8.7999999999999989</v>
      </c>
      <c r="P32" s="215">
        <v>4.95</v>
      </c>
      <c r="Q32" s="215">
        <v>6.0500000000000007</v>
      </c>
      <c r="R32" s="215">
        <v>1.21</v>
      </c>
      <c r="S32" s="215">
        <v>2.75</v>
      </c>
      <c r="T32" s="215">
        <v>1.6499999999999997E-2</v>
      </c>
      <c r="U32" s="215">
        <v>1.0999999999999999E-2</v>
      </c>
      <c r="V32" s="215">
        <v>5.5</v>
      </c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  <c r="AMK32"/>
      <c r="AML32"/>
    </row>
    <row r="33" spans="1:1026" x14ac:dyDescent="0.25">
      <c r="A33" s="212">
        <v>30</v>
      </c>
      <c r="B33" s="216" t="s">
        <v>880</v>
      </c>
      <c r="C33" s="214">
        <v>9</v>
      </c>
      <c r="D33" s="215">
        <v>3.5999999999999997E-2</v>
      </c>
      <c r="E33" s="215">
        <v>0</v>
      </c>
      <c r="F33" s="215">
        <f t="shared" si="2"/>
        <v>3.5999999999999997E-2</v>
      </c>
      <c r="G33" s="215">
        <v>2.376E-2</v>
      </c>
      <c r="H33" s="215">
        <v>0</v>
      </c>
      <c r="I33" s="215">
        <f t="shared" si="3"/>
        <v>2.376E-2</v>
      </c>
      <c r="J33" s="215">
        <v>0.84357000000000004</v>
      </c>
      <c r="K33" s="215">
        <f>2.8*0.09</f>
        <v>0.252</v>
      </c>
      <c r="L33" s="215">
        <f>D33*4+J33*4+G33*9</f>
        <v>3.7321200000000001</v>
      </c>
      <c r="M33" s="215">
        <v>0.95760000000000001</v>
      </c>
      <c r="N33" s="215">
        <v>11.578499999999998</v>
      </c>
      <c r="O33" s="215">
        <v>1.5047999999999999</v>
      </c>
      <c r="P33" s="215">
        <v>9.3959999999999981E-3</v>
      </c>
      <c r="Q33" s="215">
        <v>1.2527999999999999</v>
      </c>
      <c r="R33" s="215">
        <v>0.18009</v>
      </c>
      <c r="S33" s="215">
        <v>0.108</v>
      </c>
      <c r="T33" s="215">
        <v>1.2959999999999998E-3</v>
      </c>
      <c r="U33" s="215">
        <v>2.16E-3</v>
      </c>
      <c r="V33" s="215">
        <v>0.18</v>
      </c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  <c r="AMK33"/>
      <c r="AML33"/>
    </row>
    <row r="34" spans="1:1026" x14ac:dyDescent="0.25">
      <c r="A34" s="212">
        <v>31</v>
      </c>
      <c r="B34" s="216" t="s">
        <v>881</v>
      </c>
      <c r="C34" s="214">
        <v>28</v>
      </c>
      <c r="D34" s="215">
        <v>0.42000000000000004</v>
      </c>
      <c r="E34" s="215">
        <v>0</v>
      </c>
      <c r="F34" s="215">
        <f t="shared" si="2"/>
        <v>0.42000000000000004</v>
      </c>
      <c r="G34" s="215">
        <v>0.12320000000000002</v>
      </c>
      <c r="H34" s="215">
        <v>0</v>
      </c>
      <c r="I34" s="215">
        <f t="shared" si="3"/>
        <v>0.12320000000000002</v>
      </c>
      <c r="J34" s="215">
        <v>5.3508000000000013</v>
      </c>
      <c r="K34" s="215">
        <f>1.7*0.28</f>
        <v>0.47600000000000003</v>
      </c>
      <c r="L34" s="215">
        <f>D34*4+J34*4+G34*9</f>
        <v>24.192000000000004</v>
      </c>
      <c r="M34" s="215">
        <v>6.5968000000000009</v>
      </c>
      <c r="N34" s="215">
        <v>80.875200000000007</v>
      </c>
      <c r="O34" s="215">
        <v>1.9712000000000003</v>
      </c>
      <c r="P34" s="215">
        <v>10.231200000000001</v>
      </c>
      <c r="Q34" s="215">
        <v>6.8208000000000002</v>
      </c>
      <c r="R34" s="215">
        <v>0.14616000000000001</v>
      </c>
      <c r="S34" s="215">
        <v>3.3600000000000003</v>
      </c>
      <c r="T34" s="215">
        <v>8.0640000000000017E-3</v>
      </c>
      <c r="U34" s="215">
        <v>1.1200000000000002E-2</v>
      </c>
      <c r="V34" s="215">
        <v>1.1200000000000001</v>
      </c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  <c r="AMK34"/>
      <c r="AML34"/>
    </row>
    <row r="35" spans="1:1026" x14ac:dyDescent="0.25">
      <c r="A35" s="212">
        <v>32</v>
      </c>
      <c r="B35" s="216" t="s">
        <v>882</v>
      </c>
      <c r="C35" s="214">
        <v>28</v>
      </c>
      <c r="D35" s="215">
        <v>0.25200000000000006</v>
      </c>
      <c r="E35" s="215">
        <f>0</f>
        <v>0</v>
      </c>
      <c r="F35" s="215">
        <f t="shared" si="2"/>
        <v>0.25200000000000006</v>
      </c>
      <c r="G35" s="215">
        <v>4.9280000000000004E-2</v>
      </c>
      <c r="H35" s="215">
        <v>0</v>
      </c>
      <c r="I35" s="215">
        <f t="shared" si="3"/>
        <v>4.9280000000000004E-2</v>
      </c>
      <c r="J35" s="215">
        <v>2.0638800000000002</v>
      </c>
      <c r="K35" s="215">
        <f>2.2*0.28</f>
        <v>0.6160000000000001</v>
      </c>
      <c r="L35" s="215">
        <f>D35*4+J35*4+G35*9</f>
        <v>9.707040000000001</v>
      </c>
      <c r="M35" s="215">
        <v>2.7664000000000004</v>
      </c>
      <c r="N35" s="215">
        <v>45.782800000000002</v>
      </c>
      <c r="O35" s="215">
        <v>8.377600000000001</v>
      </c>
      <c r="P35" s="215">
        <v>3.1668000000000003</v>
      </c>
      <c r="Q35" s="215">
        <v>5.6028000000000002</v>
      </c>
      <c r="R35" s="215">
        <v>7.3080000000000006E-2</v>
      </c>
      <c r="S35" s="215">
        <v>1.3440000000000001</v>
      </c>
      <c r="T35" s="215">
        <v>8.0640000000000017E-3</v>
      </c>
      <c r="U35" s="215">
        <v>6.7200000000000011E-3</v>
      </c>
      <c r="V35" s="215">
        <v>6.7200000000000006</v>
      </c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  <c r="AMK35"/>
      <c r="AML35"/>
    </row>
    <row r="36" spans="1:1026" x14ac:dyDescent="0.25">
      <c r="A36" s="212">
        <v>33</v>
      </c>
      <c r="B36" s="216" t="s">
        <v>883</v>
      </c>
      <c r="C36" s="214">
        <v>19</v>
      </c>
      <c r="D36" s="215">
        <v>0.15200000000000002</v>
      </c>
      <c r="E36" s="215">
        <v>0</v>
      </c>
      <c r="F36" s="215">
        <f t="shared" si="2"/>
        <v>0.15200000000000002</v>
      </c>
      <c r="G36" s="215">
        <v>3.3440000000000004E-2</v>
      </c>
      <c r="H36" s="215">
        <v>0</v>
      </c>
      <c r="I36" s="215">
        <f t="shared" si="3"/>
        <v>3.3440000000000004E-2</v>
      </c>
      <c r="J36" s="215">
        <v>1.2967500000000001</v>
      </c>
      <c r="K36" s="215">
        <f>1.9*0.19</f>
        <v>0.36099999999999999</v>
      </c>
      <c r="L36" s="215">
        <f>D36*4+J36*4+G36*9</f>
        <v>6.0959599999999998</v>
      </c>
      <c r="M36" s="215">
        <v>1.7328000000000001</v>
      </c>
      <c r="N36" s="215">
        <v>24.443499999999997</v>
      </c>
      <c r="O36" s="215">
        <v>5.8520000000000003</v>
      </c>
      <c r="P36" s="215">
        <v>1.8182999999999998</v>
      </c>
      <c r="Q36" s="215">
        <v>2.8100999999999998</v>
      </c>
      <c r="R36" s="215">
        <v>1.6530000000000003E-2</v>
      </c>
      <c r="S36" s="215">
        <v>1.1399999999999999</v>
      </c>
      <c r="T36" s="215">
        <v>8.208E-3</v>
      </c>
      <c r="U36" s="215">
        <v>4.5600000000000007E-3</v>
      </c>
      <c r="V36" s="215">
        <v>2.8879999999999999</v>
      </c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  <c r="AMK36"/>
      <c r="AML36"/>
    </row>
    <row r="37" spans="1:1026" x14ac:dyDescent="0.25">
      <c r="A37" s="212">
        <v>34</v>
      </c>
      <c r="B37" s="216" t="s">
        <v>884</v>
      </c>
      <c r="C37" s="214">
        <v>18</v>
      </c>
      <c r="D37" s="215">
        <f>D38+D39</f>
        <v>8.7299999999999989E-2</v>
      </c>
      <c r="E37" s="215">
        <f t="shared" ref="E37:V37" si="15">E38+E39</f>
        <v>0</v>
      </c>
      <c r="F37" s="215">
        <f t="shared" si="15"/>
        <v>8.7299999999999989E-2</v>
      </c>
      <c r="G37" s="215">
        <f t="shared" si="15"/>
        <v>3.3839999999999995E-2</v>
      </c>
      <c r="H37" s="215">
        <f t="shared" si="15"/>
        <v>0</v>
      </c>
      <c r="I37" s="215">
        <f t="shared" si="15"/>
        <v>3.3839999999999995E-2</v>
      </c>
      <c r="J37" s="215">
        <f t="shared" si="15"/>
        <v>0.6360300000000001</v>
      </c>
      <c r="K37" s="215">
        <f>3.3*0.19</f>
        <v>0.627</v>
      </c>
      <c r="L37" s="215">
        <f t="shared" si="15"/>
        <v>4.0438799999999997</v>
      </c>
      <c r="M37" s="215">
        <f t="shared" si="15"/>
        <v>0.15839999999999999</v>
      </c>
      <c r="N37" s="215">
        <f t="shared" si="15"/>
        <v>19.599299999999999</v>
      </c>
      <c r="O37" s="215">
        <f t="shared" si="15"/>
        <v>2.3688000000000002</v>
      </c>
      <c r="P37" s="215">
        <f t="shared" si="15"/>
        <v>2.5244999999999997</v>
      </c>
      <c r="Q37" s="215">
        <f t="shared" si="15"/>
        <v>1.8512999999999999</v>
      </c>
      <c r="R37" s="215">
        <f t="shared" si="15"/>
        <v>0.10098</v>
      </c>
      <c r="S37" s="215">
        <f t="shared" si="15"/>
        <v>0</v>
      </c>
      <c r="T37" s="215">
        <f t="shared" si="15"/>
        <v>3.0959999999999998E-3</v>
      </c>
      <c r="U37" s="215">
        <f t="shared" si="15"/>
        <v>3.2399999999999998E-3</v>
      </c>
      <c r="V37" s="215">
        <f t="shared" si="15"/>
        <v>1.8899999999999997</v>
      </c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  <c r="AMK37"/>
      <c r="AML37"/>
    </row>
    <row r="38" spans="1:1026" x14ac:dyDescent="0.25">
      <c r="A38" s="212">
        <v>35</v>
      </c>
      <c r="B38" s="216" t="s">
        <v>885</v>
      </c>
      <c r="C38" s="215">
        <v>9</v>
      </c>
      <c r="D38" s="215">
        <v>4.2299999999999997E-2</v>
      </c>
      <c r="E38" s="215">
        <v>0</v>
      </c>
      <c r="F38" s="215">
        <f t="shared" si="2"/>
        <v>4.2299999999999997E-2</v>
      </c>
      <c r="G38" s="215">
        <v>1.584E-2</v>
      </c>
      <c r="H38" s="215">
        <v>0</v>
      </c>
      <c r="I38" s="215">
        <f t="shared" si="3"/>
        <v>1.584E-2</v>
      </c>
      <c r="J38" s="215">
        <v>0.30303000000000002</v>
      </c>
      <c r="K38" s="215">
        <f t="shared" ref="K38" si="16">K37/1.9</f>
        <v>0.33</v>
      </c>
      <c r="L38" s="215">
        <f>D38*4+J38*4+G38*9</f>
        <v>1.5238800000000001</v>
      </c>
      <c r="M38" s="215">
        <v>6.8400000000000002E-2</v>
      </c>
      <c r="N38" s="215">
        <v>8.8892999999999986</v>
      </c>
      <c r="O38" s="215">
        <v>1.1088</v>
      </c>
      <c r="P38" s="215">
        <v>1.1744999999999999</v>
      </c>
      <c r="Q38" s="215">
        <v>0.86129999999999995</v>
      </c>
      <c r="R38" s="215">
        <v>4.6980000000000001E-2</v>
      </c>
      <c r="S38" s="215">
        <v>0</v>
      </c>
      <c r="T38" s="215">
        <v>1.2959999999999998E-3</v>
      </c>
      <c r="U38" s="215">
        <v>1.4400000000000001E-3</v>
      </c>
      <c r="V38" s="215">
        <v>0.53999999999999992</v>
      </c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  <c r="AMK38"/>
      <c r="AML38"/>
    </row>
    <row r="39" spans="1:1026" x14ac:dyDescent="0.25">
      <c r="A39" s="212">
        <v>36</v>
      </c>
      <c r="B39" s="216" t="s">
        <v>886</v>
      </c>
      <c r="C39" s="215">
        <v>9</v>
      </c>
      <c r="D39" s="215">
        <v>4.4999999999999998E-2</v>
      </c>
      <c r="E39" s="215">
        <v>0</v>
      </c>
      <c r="F39" s="215">
        <v>4.4999999999999998E-2</v>
      </c>
      <c r="G39" s="215">
        <v>1.7999999999999999E-2</v>
      </c>
      <c r="H39" s="215">
        <v>0</v>
      </c>
      <c r="I39" s="215">
        <v>1.7999999999999999E-2</v>
      </c>
      <c r="J39" s="215">
        <v>0.33300000000000002</v>
      </c>
      <c r="K39" s="215">
        <f t="shared" ref="K39" si="17">K37/1.9*0.9</f>
        <v>0.29700000000000004</v>
      </c>
      <c r="L39" s="215">
        <v>2.52</v>
      </c>
      <c r="M39" s="215">
        <v>0.09</v>
      </c>
      <c r="N39" s="215">
        <v>10.709999999999999</v>
      </c>
      <c r="O39" s="215">
        <v>1.26</v>
      </c>
      <c r="P39" s="215">
        <v>1.3499999999999999</v>
      </c>
      <c r="Q39" s="215">
        <v>0.99</v>
      </c>
      <c r="R39" s="215">
        <v>5.3999999999999999E-2</v>
      </c>
      <c r="S39" s="215">
        <v>0</v>
      </c>
      <c r="T39" s="215">
        <v>1.8E-3</v>
      </c>
      <c r="U39" s="215">
        <v>1.8E-3</v>
      </c>
      <c r="V39" s="215">
        <v>1.3499999999999999</v>
      </c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  <c r="AMK39"/>
      <c r="AML39"/>
    </row>
    <row r="40" spans="1:1026" x14ac:dyDescent="0.25">
      <c r="A40" s="212">
        <v>37</v>
      </c>
      <c r="B40" s="216" t="s">
        <v>887</v>
      </c>
      <c r="C40" s="214">
        <v>9</v>
      </c>
      <c r="D40" s="215">
        <v>8.1000000000000003E-2</v>
      </c>
      <c r="E40" s="215">
        <v>0</v>
      </c>
      <c r="F40" s="215">
        <f t="shared" si="2"/>
        <v>8.1000000000000003E-2</v>
      </c>
      <c r="G40" s="215">
        <v>7.92E-3</v>
      </c>
      <c r="H40" s="215">
        <v>0</v>
      </c>
      <c r="I40" s="215">
        <f t="shared" si="3"/>
        <v>7.92E-3</v>
      </c>
      <c r="J40" s="215">
        <v>0.24570000000000003</v>
      </c>
      <c r="K40" s="215">
        <f>2*0.08</f>
        <v>0.16</v>
      </c>
      <c r="L40" s="215">
        <f>D40*4+J40*4+G40*9</f>
        <v>1.3780800000000002</v>
      </c>
      <c r="M40" s="215">
        <v>0.75239999999999996</v>
      </c>
      <c r="N40" s="215">
        <v>12.1761</v>
      </c>
      <c r="O40" s="215">
        <v>3.1679999999999997</v>
      </c>
      <c r="P40" s="215">
        <v>0.9396000000000001</v>
      </c>
      <c r="Q40" s="215">
        <v>1.7225999999999999</v>
      </c>
      <c r="R40" s="215">
        <v>4.6980000000000001E-2</v>
      </c>
      <c r="S40" s="215">
        <v>0.108</v>
      </c>
      <c r="T40" s="215">
        <v>2.5919999999999997E-3</v>
      </c>
      <c r="U40" s="215">
        <v>1.4400000000000001E-3</v>
      </c>
      <c r="V40" s="215">
        <v>1.44</v>
      </c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  <c r="AMK40"/>
      <c r="AML40"/>
    </row>
    <row r="41" spans="1:1026" x14ac:dyDescent="0.25">
      <c r="A41" s="212">
        <v>38</v>
      </c>
      <c r="B41" s="216" t="s">
        <v>888</v>
      </c>
      <c r="C41" s="215">
        <f t="shared" ref="C41" si="18">SUM(C42:C48)</f>
        <v>15</v>
      </c>
      <c r="D41" s="215">
        <f>SUM(D42:D48)</f>
        <v>0.37766666666666671</v>
      </c>
      <c r="E41" s="215">
        <f t="shared" ref="E41:V41" si="19">SUM(E42:E48)</f>
        <v>0</v>
      </c>
      <c r="F41" s="215">
        <f t="shared" si="19"/>
        <v>0.37766666666666671</v>
      </c>
      <c r="G41" s="215">
        <f t="shared" si="19"/>
        <v>5.1333333333333342E-2</v>
      </c>
      <c r="H41" s="215">
        <f t="shared" si="19"/>
        <v>0</v>
      </c>
      <c r="I41" s="215">
        <f t="shared" si="19"/>
        <v>5.1333333333333342E-2</v>
      </c>
      <c r="J41" s="215">
        <f t="shared" si="19"/>
        <v>8.0516800000000011</v>
      </c>
      <c r="K41" s="215">
        <f t="shared" si="19"/>
        <v>2.0900000000000003</v>
      </c>
      <c r="L41" s="215">
        <f t="shared" si="19"/>
        <v>34.179386666666666</v>
      </c>
      <c r="M41" s="215">
        <f t="shared" si="19"/>
        <v>2.0697333333333336</v>
      </c>
      <c r="N41" s="215">
        <f t="shared" si="19"/>
        <v>90.566833333333321</v>
      </c>
      <c r="O41" s="215">
        <f t="shared" si="19"/>
        <v>13.959733333333336</v>
      </c>
      <c r="P41" s="215">
        <f t="shared" si="19"/>
        <v>6.3336000000000006</v>
      </c>
      <c r="Q41" s="215">
        <f t="shared" si="19"/>
        <v>11.1099</v>
      </c>
      <c r="R41" s="215">
        <f t="shared" si="19"/>
        <v>0.52286999999999995</v>
      </c>
      <c r="S41" s="215">
        <f t="shared" si="19"/>
        <v>8.6279999999999983</v>
      </c>
      <c r="T41" s="215">
        <f t="shared" si="19"/>
        <v>4.2960000000000003E-3</v>
      </c>
      <c r="U41" s="215">
        <f t="shared" si="19"/>
        <v>1.072E-2</v>
      </c>
      <c r="V41" s="215">
        <f t="shared" si="19"/>
        <v>4.2039999999999997</v>
      </c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  <c r="AMJ41"/>
      <c r="AMK41"/>
      <c r="AML41"/>
    </row>
    <row r="42" spans="1:1026" x14ac:dyDescent="0.25">
      <c r="A42" s="212">
        <v>39</v>
      </c>
      <c r="B42" s="216" t="s">
        <v>889</v>
      </c>
      <c r="C42" s="215">
        <v>5</v>
      </c>
      <c r="D42" s="215">
        <v>0.11166666666666666</v>
      </c>
      <c r="E42" s="215">
        <v>0</v>
      </c>
      <c r="F42" s="215">
        <f t="shared" si="2"/>
        <v>0.11166666666666666</v>
      </c>
      <c r="G42" s="215">
        <v>1.1733333333333333E-2</v>
      </c>
      <c r="H42" s="215">
        <v>0</v>
      </c>
      <c r="I42" s="215">
        <f t="shared" si="3"/>
        <v>1.1733333333333333E-2</v>
      </c>
      <c r="J42" s="215">
        <v>2.7391000000000001</v>
      </c>
      <c r="K42" s="215">
        <f t="shared" ref="K42" si="20">K44+K45</f>
        <v>0.65599999999999992</v>
      </c>
      <c r="L42" s="215">
        <f t="shared" ref="L42:L49" si="21">D42*4+J42*4+G42*9</f>
        <v>11.508666666666668</v>
      </c>
      <c r="M42" s="215">
        <v>0.40533333333333332</v>
      </c>
      <c r="N42" s="215">
        <v>28.109333333333332</v>
      </c>
      <c r="O42" s="215">
        <v>4.825333333333333</v>
      </c>
      <c r="P42" s="215">
        <v>1.827</v>
      </c>
      <c r="Q42" s="215">
        <v>3.5669999999999997</v>
      </c>
      <c r="R42" s="215">
        <v>0.20009999999999997</v>
      </c>
      <c r="S42" s="215">
        <v>0.06</v>
      </c>
      <c r="T42" s="215">
        <v>8.3999999999999993E-4</v>
      </c>
      <c r="U42" s="215">
        <v>2.3999999999999998E-3</v>
      </c>
      <c r="V42" s="215">
        <v>8.0000000000000016E-2</v>
      </c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  <c r="AMI42"/>
      <c r="AMJ42"/>
      <c r="AMK42"/>
      <c r="AML42"/>
    </row>
    <row r="43" spans="1:1026" x14ac:dyDescent="0.25">
      <c r="A43" s="212">
        <v>40</v>
      </c>
      <c r="B43" s="216" t="s">
        <v>890</v>
      </c>
      <c r="C43" s="215">
        <v>1</v>
      </c>
      <c r="D43" s="215">
        <v>3.4000000000000002E-2</v>
      </c>
      <c r="E43" s="215">
        <v>0</v>
      </c>
      <c r="F43" s="215">
        <f t="shared" si="2"/>
        <v>3.4000000000000002E-2</v>
      </c>
      <c r="G43" s="215">
        <v>1.2320000000000001E-2</v>
      </c>
      <c r="H43" s="215">
        <v>0</v>
      </c>
      <c r="I43" s="215">
        <f t="shared" si="3"/>
        <v>1.2320000000000001E-2</v>
      </c>
      <c r="J43" s="215">
        <v>0.43952999999999998</v>
      </c>
      <c r="K43" s="215">
        <v>0.23200000000000001</v>
      </c>
      <c r="L43" s="215">
        <f t="shared" si="21"/>
        <v>2.0049999999999999</v>
      </c>
      <c r="M43" s="215">
        <v>8.3600000000000008E-2</v>
      </c>
      <c r="N43" s="215">
        <v>0.41499999999999998</v>
      </c>
      <c r="O43" s="215">
        <v>0.52800000000000002</v>
      </c>
      <c r="P43" s="215">
        <v>0.1479</v>
      </c>
      <c r="Q43" s="215">
        <v>0.1479</v>
      </c>
      <c r="R43" s="215">
        <v>2.6099999999999998E-2</v>
      </c>
      <c r="S43" s="215">
        <v>4.9020000000000001</v>
      </c>
      <c r="T43" s="215">
        <v>5.04E-4</v>
      </c>
      <c r="U43" s="215">
        <v>2.4000000000000002E-3</v>
      </c>
      <c r="V43" s="215">
        <v>4</v>
      </c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  <c r="AMJ43"/>
      <c r="AMK43"/>
      <c r="AML43"/>
    </row>
    <row r="44" spans="1:1026" x14ac:dyDescent="0.25">
      <c r="A44" s="212">
        <v>41</v>
      </c>
      <c r="B44" s="216" t="s">
        <v>891</v>
      </c>
      <c r="C44" s="215">
        <v>4</v>
      </c>
      <c r="D44" s="215">
        <v>8.8000000000000009E-2</v>
      </c>
      <c r="E44" s="215">
        <v>0</v>
      </c>
      <c r="F44" s="215">
        <f t="shared" si="2"/>
        <v>8.8000000000000009E-2</v>
      </c>
      <c r="G44" s="215">
        <v>3.5200000000000001E-3</v>
      </c>
      <c r="H44" s="215">
        <v>0</v>
      </c>
      <c r="I44" s="215">
        <f t="shared" si="3"/>
        <v>3.5200000000000001E-3</v>
      </c>
      <c r="J44" s="215">
        <v>2.1476000000000002</v>
      </c>
      <c r="K44" s="215">
        <f>14.9*0.04</f>
        <v>0.59599999999999997</v>
      </c>
      <c r="L44" s="215">
        <f t="shared" si="21"/>
        <v>8.9740800000000007</v>
      </c>
      <c r="M44" s="215">
        <v>0.36480000000000001</v>
      </c>
      <c r="N44" s="215">
        <v>19.256</v>
      </c>
      <c r="O44" s="215">
        <v>3.9072000000000005</v>
      </c>
      <c r="P44" s="215">
        <v>1.044</v>
      </c>
      <c r="Q44" s="215">
        <v>2.6796000000000002</v>
      </c>
      <c r="R44" s="215">
        <v>0.20879999999999999</v>
      </c>
      <c r="S44" s="215">
        <v>7.1999999999999995E-2</v>
      </c>
      <c r="T44" s="215">
        <v>5.7600000000000001E-4</v>
      </c>
      <c r="U44" s="215">
        <v>1.2800000000000001E-3</v>
      </c>
      <c r="V44" s="215">
        <v>3.2000000000000001E-2</v>
      </c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  <c r="AMI44"/>
      <c r="AMJ44"/>
      <c r="AMK44"/>
      <c r="AML44"/>
    </row>
    <row r="45" spans="1:1026" x14ac:dyDescent="0.25">
      <c r="A45" s="212">
        <v>42</v>
      </c>
      <c r="B45" s="216" t="s">
        <v>892</v>
      </c>
      <c r="C45" s="215">
        <v>2</v>
      </c>
      <c r="D45" s="215">
        <v>4.5999999999999999E-2</v>
      </c>
      <c r="E45" s="215">
        <v>0</v>
      </c>
      <c r="F45" s="215">
        <f t="shared" si="2"/>
        <v>4.5999999999999999E-2</v>
      </c>
      <c r="G45" s="215">
        <v>1.056E-2</v>
      </c>
      <c r="H45" s="215">
        <v>0</v>
      </c>
      <c r="I45" s="215">
        <f t="shared" si="3"/>
        <v>1.056E-2</v>
      </c>
      <c r="J45" s="215">
        <v>1.1393200000000001</v>
      </c>
      <c r="K45" s="215">
        <v>0.06</v>
      </c>
      <c r="L45" s="215">
        <f t="shared" si="21"/>
        <v>4.8363200000000006</v>
      </c>
      <c r="M45" s="215">
        <v>0.1216</v>
      </c>
      <c r="N45" s="215">
        <v>14.475200000000001</v>
      </c>
      <c r="O45" s="215">
        <v>1.8832000000000002</v>
      </c>
      <c r="P45" s="215">
        <v>1.1484000000000001</v>
      </c>
      <c r="Q45" s="215">
        <v>1.6008</v>
      </c>
      <c r="R45" s="215">
        <v>3.1320000000000001E-2</v>
      </c>
      <c r="S45" s="215">
        <v>0</v>
      </c>
      <c r="T45" s="215">
        <v>4.3199999999999993E-4</v>
      </c>
      <c r="U45" s="215">
        <v>1.6000000000000001E-3</v>
      </c>
      <c r="V45" s="215">
        <v>6.4000000000000001E-2</v>
      </c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  <c r="AMK45"/>
      <c r="AML45"/>
    </row>
    <row r="46" spans="1:1026" x14ac:dyDescent="0.25">
      <c r="A46" s="212">
        <v>43</v>
      </c>
      <c r="B46" s="216" t="s">
        <v>893</v>
      </c>
      <c r="C46" s="215">
        <v>1</v>
      </c>
      <c r="D46" s="215">
        <v>2.3E-2</v>
      </c>
      <c r="E46" s="215">
        <v>0</v>
      </c>
      <c r="F46" s="215">
        <f t="shared" si="2"/>
        <v>2.3E-2</v>
      </c>
      <c r="G46" s="215">
        <v>6.1600000000000005E-3</v>
      </c>
      <c r="H46" s="215">
        <v>0</v>
      </c>
      <c r="I46" s="215">
        <f t="shared" si="3"/>
        <v>6.1600000000000005E-3</v>
      </c>
      <c r="J46" s="215">
        <v>0.52324999999999999</v>
      </c>
      <c r="K46" s="215">
        <v>0.09</v>
      </c>
      <c r="L46" s="215">
        <f t="shared" si="21"/>
        <v>2.24044</v>
      </c>
      <c r="M46" s="215">
        <v>7.6000000000000012E-2</v>
      </c>
      <c r="N46" s="215">
        <v>7.1711999999999998</v>
      </c>
      <c r="O46" s="215">
        <v>0.70400000000000007</v>
      </c>
      <c r="P46" s="215">
        <v>0.88739999999999997</v>
      </c>
      <c r="Q46" s="215">
        <v>0.72209999999999996</v>
      </c>
      <c r="R46" s="215">
        <v>2.6099999999999999E-3</v>
      </c>
      <c r="S46" s="215">
        <v>0.06</v>
      </c>
      <c r="T46" s="215">
        <v>1.44E-4</v>
      </c>
      <c r="U46" s="215">
        <v>8.0000000000000004E-4</v>
      </c>
      <c r="V46" s="215">
        <v>1.2E-2</v>
      </c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  <c r="AMI46"/>
      <c r="AMJ46"/>
      <c r="AMK46"/>
      <c r="AML46"/>
    </row>
    <row r="47" spans="1:1026" x14ac:dyDescent="0.25">
      <c r="A47" s="212">
        <v>44</v>
      </c>
      <c r="B47" s="216" t="s">
        <v>894</v>
      </c>
      <c r="C47" s="215">
        <v>1</v>
      </c>
      <c r="D47" s="215">
        <v>5.2000000000000005E-2</v>
      </c>
      <c r="E47" s="215">
        <v>0</v>
      </c>
      <c r="F47" s="215">
        <f t="shared" si="2"/>
        <v>5.2000000000000005E-2</v>
      </c>
      <c r="G47" s="215">
        <v>2.64E-3</v>
      </c>
      <c r="H47" s="215">
        <v>0</v>
      </c>
      <c r="I47" s="215">
        <f t="shared" si="3"/>
        <v>2.64E-3</v>
      </c>
      <c r="J47" s="215">
        <v>0.46410000000000001</v>
      </c>
      <c r="K47" s="215">
        <v>0.36</v>
      </c>
      <c r="L47" s="215">
        <f t="shared" si="21"/>
        <v>2.0881599999999998</v>
      </c>
      <c r="M47" s="215">
        <v>0.12920000000000001</v>
      </c>
      <c r="N47" s="215">
        <v>14.251100000000001</v>
      </c>
      <c r="O47" s="215">
        <v>1.4080000000000001</v>
      </c>
      <c r="P47" s="215">
        <v>0.91349999999999998</v>
      </c>
      <c r="Q47" s="215">
        <v>1.2702</v>
      </c>
      <c r="R47" s="215">
        <v>2.784E-2</v>
      </c>
      <c r="S47" s="215">
        <v>3.4979999999999998</v>
      </c>
      <c r="T47" s="215">
        <v>7.1999999999999994E-4</v>
      </c>
      <c r="U47" s="215">
        <v>1.6000000000000001E-3</v>
      </c>
      <c r="V47" s="215">
        <v>1.6E-2</v>
      </c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  <c r="AMI47"/>
      <c r="AMJ47"/>
      <c r="AMK47"/>
      <c r="AML47"/>
    </row>
    <row r="48" spans="1:1026" x14ac:dyDescent="0.25">
      <c r="A48" s="212">
        <v>45</v>
      </c>
      <c r="B48" s="216" t="s">
        <v>895</v>
      </c>
      <c r="C48" s="215">
        <v>1</v>
      </c>
      <c r="D48" s="215">
        <v>2.3E-2</v>
      </c>
      <c r="E48" s="215">
        <v>0</v>
      </c>
      <c r="F48" s="215">
        <f t="shared" si="2"/>
        <v>2.3E-2</v>
      </c>
      <c r="G48" s="215">
        <v>4.4000000000000003E-3</v>
      </c>
      <c r="H48" s="215">
        <v>0</v>
      </c>
      <c r="I48" s="215">
        <f t="shared" si="3"/>
        <v>4.4000000000000003E-3</v>
      </c>
      <c r="J48" s="215">
        <v>0.59878000000000009</v>
      </c>
      <c r="K48" s="215">
        <v>9.6000000000000002E-2</v>
      </c>
      <c r="L48" s="215">
        <f t="shared" si="21"/>
        <v>2.5267200000000005</v>
      </c>
      <c r="M48" s="215">
        <v>0.88919999999999999</v>
      </c>
      <c r="N48" s="215">
        <v>6.8890000000000002</v>
      </c>
      <c r="O48" s="215">
        <v>0.70400000000000007</v>
      </c>
      <c r="P48" s="215">
        <v>0.3654</v>
      </c>
      <c r="Q48" s="215">
        <v>1.1223000000000001</v>
      </c>
      <c r="R48" s="215">
        <v>2.6099999999999998E-2</v>
      </c>
      <c r="S48" s="215">
        <v>3.5999999999999997E-2</v>
      </c>
      <c r="T48" s="215">
        <v>1.08E-3</v>
      </c>
      <c r="U48" s="215">
        <v>6.4000000000000005E-4</v>
      </c>
      <c r="V48" s="215">
        <v>0</v>
      </c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  <c r="AMG48"/>
      <c r="AMH48"/>
      <c r="AMI48"/>
      <c r="AMJ48"/>
      <c r="AMK48"/>
      <c r="AML48"/>
    </row>
    <row r="49" spans="1:1026" ht="47.25" x14ac:dyDescent="0.25">
      <c r="A49" s="212">
        <v>46</v>
      </c>
      <c r="B49" s="216" t="s">
        <v>896</v>
      </c>
      <c r="C49" s="215">
        <v>200</v>
      </c>
      <c r="D49" s="215">
        <v>1</v>
      </c>
      <c r="E49" s="215">
        <v>0</v>
      </c>
      <c r="F49" s="215">
        <v>1</v>
      </c>
      <c r="G49" s="215">
        <v>0.17600000000000002</v>
      </c>
      <c r="H49" s="215">
        <v>0</v>
      </c>
      <c r="I49" s="215">
        <f t="shared" si="3"/>
        <v>0.17600000000000002</v>
      </c>
      <c r="J49" s="215">
        <v>18.382000000000001</v>
      </c>
      <c r="K49" s="215">
        <v>0.4</v>
      </c>
      <c r="L49" s="215">
        <f t="shared" si="21"/>
        <v>79.112000000000009</v>
      </c>
      <c r="M49" s="215">
        <v>9.120000000000001</v>
      </c>
      <c r="N49" s="215">
        <v>199.2</v>
      </c>
      <c r="O49" s="215">
        <v>12.32</v>
      </c>
      <c r="P49" s="215">
        <v>6.96</v>
      </c>
      <c r="Q49" s="215">
        <v>12.18</v>
      </c>
      <c r="R49" s="215">
        <v>2.4359999999999999</v>
      </c>
      <c r="S49" s="215">
        <v>0</v>
      </c>
      <c r="T49" s="215">
        <v>1.44E-2</v>
      </c>
      <c r="U49" s="215">
        <v>1.6E-2</v>
      </c>
      <c r="V49" s="215">
        <v>1.6</v>
      </c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  <c r="AMH49"/>
      <c r="AMI49"/>
      <c r="AMJ49"/>
      <c r="AMK49"/>
      <c r="AML49"/>
    </row>
    <row r="50" spans="1:1026" x14ac:dyDescent="0.25">
      <c r="A50" s="212">
        <v>47</v>
      </c>
      <c r="B50" s="216" t="s">
        <v>897</v>
      </c>
      <c r="C50" s="215">
        <f t="shared" ref="C50" si="22">SUM(C51:C52)</f>
        <v>70</v>
      </c>
      <c r="D50" s="215">
        <f>D51+D52</f>
        <v>11.38998</v>
      </c>
      <c r="E50" s="215">
        <f>D50</f>
        <v>11.38998</v>
      </c>
      <c r="F50" s="215">
        <v>0</v>
      </c>
      <c r="G50" s="215">
        <f t="shared" ref="G50:V50" si="23">G51+G52</f>
        <v>13.053039999999999</v>
      </c>
      <c r="H50" s="215">
        <f>G50</f>
        <v>13.053039999999999</v>
      </c>
      <c r="I50" s="215">
        <v>0</v>
      </c>
      <c r="J50" s="215">
        <f t="shared" si="23"/>
        <v>0</v>
      </c>
      <c r="K50" s="215">
        <f t="shared" ref="K50" si="24">SUM(K51:K52)</f>
        <v>0</v>
      </c>
      <c r="L50" s="215">
        <f t="shared" si="23"/>
        <v>163.03727999999998</v>
      </c>
      <c r="M50" s="215">
        <f t="shared" si="23"/>
        <v>33.462800000000001</v>
      </c>
      <c r="N50" s="215">
        <f t="shared" si="23"/>
        <v>182.25970000000001</v>
      </c>
      <c r="O50" s="215">
        <f t="shared" si="23"/>
        <v>5.1744000000000003</v>
      </c>
      <c r="P50" s="215">
        <f t="shared" si="23"/>
        <v>13.763399999999999</v>
      </c>
      <c r="Q50" s="215">
        <f t="shared" si="23"/>
        <v>110.10720000000001</v>
      </c>
      <c r="R50" s="215">
        <f t="shared" si="23"/>
        <v>1.4615999999999998</v>
      </c>
      <c r="S50" s="215">
        <f t="shared" si="23"/>
        <v>0</v>
      </c>
      <c r="T50" s="215">
        <f t="shared" si="23"/>
        <v>9.9791999999999992E-2</v>
      </c>
      <c r="U50" s="215">
        <f t="shared" si="23"/>
        <v>8.2320000000000004E-2</v>
      </c>
      <c r="V50" s="215">
        <f t="shared" si="23"/>
        <v>0</v>
      </c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  <c r="AMH50"/>
      <c r="AMI50"/>
      <c r="AMJ50"/>
      <c r="AMK50"/>
      <c r="AML50"/>
    </row>
    <row r="51" spans="1:1026" x14ac:dyDescent="0.25">
      <c r="A51" s="212">
        <v>48</v>
      </c>
      <c r="B51" s="216" t="s">
        <v>898</v>
      </c>
      <c r="C51" s="214">
        <v>49</v>
      </c>
      <c r="D51" s="215">
        <v>8.5671599999999994</v>
      </c>
      <c r="E51" s="215">
        <f t="shared" ref="E51:E67" si="25">D51</f>
        <v>8.5671599999999994</v>
      </c>
      <c r="F51" s="215">
        <v>0</v>
      </c>
      <c r="G51" s="215">
        <v>6.8991999999999996</v>
      </c>
      <c r="H51" s="215">
        <f t="shared" ref="H51:H67" si="26">G51</f>
        <v>6.8991999999999996</v>
      </c>
      <c r="I51" s="215">
        <v>0</v>
      </c>
      <c r="J51" s="215">
        <v>0</v>
      </c>
      <c r="K51" s="215">
        <v>0</v>
      </c>
      <c r="L51" s="215">
        <f>D51*4+J51*4+G51*9</f>
        <v>96.361439999999988</v>
      </c>
      <c r="M51" s="215">
        <v>24.206</v>
      </c>
      <c r="N51" s="215">
        <v>132.58420000000001</v>
      </c>
      <c r="O51" s="215">
        <v>3.8808000000000002</v>
      </c>
      <c r="P51" s="215">
        <v>9.3785999999999987</v>
      </c>
      <c r="Q51" s="215">
        <v>80.144400000000005</v>
      </c>
      <c r="R51" s="215">
        <v>1.1510099999999999</v>
      </c>
      <c r="S51" s="215">
        <v>0</v>
      </c>
      <c r="T51" s="215">
        <v>2.1167999999999999E-2</v>
      </c>
      <c r="U51" s="215">
        <v>5.8799999999999998E-2</v>
      </c>
      <c r="V51" s="215">
        <v>0</v>
      </c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  <c r="AMI51"/>
      <c r="AMJ51"/>
      <c r="AMK51"/>
      <c r="AML51"/>
    </row>
    <row r="52" spans="1:1026" x14ac:dyDescent="0.25">
      <c r="A52" s="212">
        <v>49</v>
      </c>
      <c r="B52" s="216" t="s">
        <v>899</v>
      </c>
      <c r="C52" s="214">
        <v>21</v>
      </c>
      <c r="D52" s="215">
        <v>2.8228200000000001</v>
      </c>
      <c r="E52" s="215">
        <f t="shared" si="25"/>
        <v>2.8228200000000001</v>
      </c>
      <c r="F52" s="215">
        <v>0</v>
      </c>
      <c r="G52" s="215">
        <v>6.1538399999999998</v>
      </c>
      <c r="H52" s="215">
        <f t="shared" si="26"/>
        <v>6.1538399999999998</v>
      </c>
      <c r="I52" s="215">
        <v>0</v>
      </c>
      <c r="J52" s="215">
        <v>0</v>
      </c>
      <c r="K52" s="215">
        <v>0</v>
      </c>
      <c r="L52" s="215">
        <f>D52*4+J52*4+G52*9</f>
        <v>66.675839999999994</v>
      </c>
      <c r="M52" s="215">
        <v>9.2568000000000001</v>
      </c>
      <c r="N52" s="215">
        <v>49.675499999999992</v>
      </c>
      <c r="O52" s="215">
        <v>1.2936000000000001</v>
      </c>
      <c r="P52" s="215">
        <v>4.3848000000000003</v>
      </c>
      <c r="Q52" s="215">
        <v>29.962799999999998</v>
      </c>
      <c r="R52" s="215">
        <v>0.31058999999999998</v>
      </c>
      <c r="S52" s="215">
        <v>0</v>
      </c>
      <c r="T52" s="215">
        <v>7.8623999999999999E-2</v>
      </c>
      <c r="U52" s="215">
        <v>2.3520000000000003E-2</v>
      </c>
      <c r="V52" s="215">
        <v>0</v>
      </c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  <c r="AMG52"/>
      <c r="AMH52"/>
      <c r="AMI52"/>
      <c r="AMJ52"/>
      <c r="AMK52"/>
      <c r="AML52"/>
    </row>
    <row r="53" spans="1:1026" x14ac:dyDescent="0.25">
      <c r="A53" s="212">
        <v>51</v>
      </c>
      <c r="B53" s="216" t="s">
        <v>900</v>
      </c>
      <c r="C53" s="215">
        <f>C54</f>
        <v>30</v>
      </c>
      <c r="D53" s="215">
        <f>D54</f>
        <v>5.0477999999999996</v>
      </c>
      <c r="E53" s="215">
        <f t="shared" si="25"/>
        <v>5.0477999999999996</v>
      </c>
      <c r="F53" s="215">
        <v>0</v>
      </c>
      <c r="G53" s="215">
        <f t="shared" ref="G53:V53" si="27">G54</f>
        <v>0.97680000000000011</v>
      </c>
      <c r="H53" s="215">
        <f t="shared" si="26"/>
        <v>0.97680000000000011</v>
      </c>
      <c r="I53" s="215">
        <v>0</v>
      </c>
      <c r="J53" s="215">
        <f t="shared" si="27"/>
        <v>1.4469000000000001</v>
      </c>
      <c r="K53" s="215">
        <f t="shared" si="27"/>
        <v>0</v>
      </c>
      <c r="L53" s="215">
        <f t="shared" si="27"/>
        <v>34.770000000000003</v>
      </c>
      <c r="M53" s="215">
        <f t="shared" si="27"/>
        <v>23.712</v>
      </c>
      <c r="N53" s="215">
        <f t="shared" si="27"/>
        <v>68.972999999999999</v>
      </c>
      <c r="O53" s="215">
        <f t="shared" si="27"/>
        <v>2.3760000000000003</v>
      </c>
      <c r="P53" s="215">
        <f t="shared" si="27"/>
        <v>4.6980000000000004</v>
      </c>
      <c r="Q53" s="215">
        <f t="shared" si="27"/>
        <v>81.954000000000008</v>
      </c>
      <c r="R53" s="215">
        <f t="shared" si="27"/>
        <v>1.8008999999999999</v>
      </c>
      <c r="S53" s="215">
        <f t="shared" si="27"/>
        <v>1506.03</v>
      </c>
      <c r="T53" s="215">
        <f t="shared" si="27"/>
        <v>6.4799999999999996E-2</v>
      </c>
      <c r="U53" s="215">
        <f t="shared" si="27"/>
        <v>0.52560000000000007</v>
      </c>
      <c r="V53" s="215">
        <f t="shared" si="27"/>
        <v>3.9600000000000004</v>
      </c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  <c r="AMG53"/>
      <c r="AMH53"/>
      <c r="AMI53"/>
      <c r="AMJ53"/>
      <c r="AMK53"/>
      <c r="AML53"/>
    </row>
    <row r="54" spans="1:1026" x14ac:dyDescent="0.25">
      <c r="A54" s="212">
        <v>50</v>
      </c>
      <c r="B54" s="216" t="s">
        <v>901</v>
      </c>
      <c r="C54" s="215">
        <v>30</v>
      </c>
      <c r="D54" s="215">
        <v>5.0477999999999996</v>
      </c>
      <c r="E54" s="215">
        <f t="shared" si="25"/>
        <v>5.0477999999999996</v>
      </c>
      <c r="F54" s="215">
        <v>0</v>
      </c>
      <c r="G54" s="215">
        <v>0.97680000000000011</v>
      </c>
      <c r="H54" s="215">
        <f t="shared" si="26"/>
        <v>0.97680000000000011</v>
      </c>
      <c r="I54" s="215">
        <v>0</v>
      </c>
      <c r="J54" s="215">
        <v>1.4469000000000001</v>
      </c>
      <c r="K54" s="215">
        <v>0</v>
      </c>
      <c r="L54" s="215">
        <f>D54*4+J54*4+G54*9</f>
        <v>34.770000000000003</v>
      </c>
      <c r="M54" s="215">
        <v>23.712</v>
      </c>
      <c r="N54" s="215">
        <v>68.972999999999999</v>
      </c>
      <c r="O54" s="215">
        <v>2.3760000000000003</v>
      </c>
      <c r="P54" s="215">
        <v>4.6980000000000004</v>
      </c>
      <c r="Q54" s="215">
        <v>81.954000000000008</v>
      </c>
      <c r="R54" s="215">
        <v>1.8008999999999999</v>
      </c>
      <c r="S54" s="215">
        <v>1506.03</v>
      </c>
      <c r="T54" s="215">
        <v>6.4799999999999996E-2</v>
      </c>
      <c r="U54" s="215">
        <v>0.52560000000000007</v>
      </c>
      <c r="V54" s="215">
        <v>3.9600000000000004</v>
      </c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  <c r="AKK54"/>
      <c r="AKL54"/>
      <c r="AKM54"/>
      <c r="AKN54"/>
      <c r="AKO54"/>
      <c r="AKP54"/>
      <c r="AKQ54"/>
      <c r="AKR54"/>
      <c r="AKS54"/>
      <c r="AKT54"/>
      <c r="AKU54"/>
      <c r="AKV54"/>
      <c r="AKW54"/>
      <c r="AKX54"/>
      <c r="AKY54"/>
      <c r="AKZ54"/>
      <c r="ALA54"/>
      <c r="ALB54"/>
      <c r="ALC54"/>
      <c r="ALD54"/>
      <c r="ALE54"/>
      <c r="ALF54"/>
      <c r="ALG54"/>
      <c r="ALH54"/>
      <c r="ALI54"/>
      <c r="ALJ54"/>
      <c r="ALK54"/>
      <c r="ALL54"/>
      <c r="ALM54"/>
      <c r="ALN54"/>
      <c r="ALO54"/>
      <c r="ALP54"/>
      <c r="ALQ54"/>
      <c r="ALR54"/>
      <c r="ALS54"/>
      <c r="ALT54"/>
      <c r="ALU54"/>
      <c r="ALV54"/>
      <c r="ALW54"/>
      <c r="ALX54"/>
      <c r="ALY54"/>
      <c r="ALZ54"/>
      <c r="AMA54"/>
      <c r="AMB54"/>
      <c r="AMC54"/>
      <c r="AMD54"/>
      <c r="AME54"/>
      <c r="AMF54"/>
      <c r="AMG54"/>
      <c r="AMH54"/>
      <c r="AMI54"/>
      <c r="AMJ54"/>
      <c r="AMK54"/>
      <c r="AML54"/>
    </row>
    <row r="55" spans="1:1026" ht="31.5" x14ac:dyDescent="0.25">
      <c r="A55" s="212">
        <v>52</v>
      </c>
      <c r="B55" s="216" t="s">
        <v>902</v>
      </c>
      <c r="C55" s="214">
        <v>35</v>
      </c>
      <c r="D55" s="215">
        <v>5.9878</v>
      </c>
      <c r="E55" s="215">
        <f t="shared" si="25"/>
        <v>5.9878</v>
      </c>
      <c r="F55" s="215">
        <v>0</v>
      </c>
      <c r="G55" s="215">
        <v>5.6672000000000002</v>
      </c>
      <c r="H55" s="215">
        <f t="shared" si="26"/>
        <v>5.6672000000000002</v>
      </c>
      <c r="I55" s="215">
        <v>0</v>
      </c>
      <c r="J55" s="215">
        <v>0</v>
      </c>
      <c r="K55" s="215">
        <v>0</v>
      </c>
      <c r="L55" s="215">
        <f>D55*4+J55*4+G55*9</f>
        <v>74.956000000000003</v>
      </c>
      <c r="M55" s="215">
        <v>18.62</v>
      </c>
      <c r="N55" s="215">
        <v>56.356999999999999</v>
      </c>
      <c r="O55" s="215">
        <v>4.9279999999999999</v>
      </c>
      <c r="P55" s="215">
        <v>5.4809999999999999</v>
      </c>
      <c r="Q55" s="215">
        <v>50.2425</v>
      </c>
      <c r="R55" s="215">
        <v>0.48720000000000002</v>
      </c>
      <c r="S55" s="215">
        <v>15.12</v>
      </c>
      <c r="T55" s="215">
        <v>1.7639999999999999E-2</v>
      </c>
      <c r="U55" s="215">
        <v>4.2000000000000003E-2</v>
      </c>
      <c r="V55" s="215">
        <v>0.252</v>
      </c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  <c r="WN55"/>
      <c r="WO55"/>
      <c r="WP55"/>
      <c r="WQ55"/>
      <c r="WR55"/>
      <c r="WS55"/>
      <c r="WT55"/>
      <c r="WU55"/>
      <c r="WV55"/>
      <c r="WW55"/>
      <c r="WX55"/>
      <c r="WY55"/>
      <c r="WZ55"/>
      <c r="XA55"/>
      <c r="XB55"/>
      <c r="XC55"/>
      <c r="XD55"/>
      <c r="XE55"/>
      <c r="XF55"/>
      <c r="XG55"/>
      <c r="XH55"/>
      <c r="XI55"/>
      <c r="XJ55"/>
      <c r="XK55"/>
      <c r="XL55"/>
      <c r="XM55"/>
      <c r="XN55"/>
      <c r="XO55"/>
      <c r="XP55"/>
      <c r="XQ55"/>
      <c r="XR55"/>
      <c r="XS55"/>
      <c r="XT55"/>
      <c r="XU55"/>
      <c r="XV55"/>
      <c r="XW55"/>
      <c r="XX55"/>
      <c r="XY55"/>
      <c r="XZ55"/>
      <c r="YA55"/>
      <c r="YB55"/>
      <c r="YC55"/>
      <c r="YD55"/>
      <c r="YE55"/>
      <c r="YF55"/>
      <c r="YG55"/>
      <c r="YH55"/>
      <c r="YI55"/>
      <c r="YJ55"/>
      <c r="YK55"/>
      <c r="YL55"/>
      <c r="YM55"/>
      <c r="YN55"/>
      <c r="YO55"/>
      <c r="YP55"/>
      <c r="YQ55"/>
      <c r="YR55"/>
      <c r="YS55"/>
      <c r="YT55"/>
      <c r="YU55"/>
      <c r="YV55"/>
      <c r="YW55"/>
      <c r="YX55"/>
      <c r="YY55"/>
      <c r="YZ55"/>
      <c r="ZA55"/>
      <c r="ZB55"/>
      <c r="ZC55"/>
      <c r="ZD55"/>
      <c r="ZE55"/>
      <c r="ZF55"/>
      <c r="ZG55"/>
      <c r="ZH55"/>
      <c r="ZI55"/>
      <c r="ZJ55"/>
      <c r="ZK55"/>
      <c r="ZL55"/>
      <c r="ZM55"/>
      <c r="ZN55"/>
      <c r="ZO55"/>
      <c r="ZP55"/>
      <c r="ZQ55"/>
      <c r="ZR55"/>
      <c r="ZS55"/>
      <c r="ZT55"/>
      <c r="ZU55"/>
      <c r="ZV55"/>
      <c r="ZW55"/>
      <c r="ZX55"/>
      <c r="ZY55"/>
      <c r="ZZ55"/>
      <c r="AAA55"/>
      <c r="AAB55"/>
      <c r="AAC55"/>
      <c r="AAD55"/>
      <c r="AAE55"/>
      <c r="AAF55"/>
      <c r="AAG55"/>
      <c r="AAH55"/>
      <c r="AAI55"/>
      <c r="AAJ55"/>
      <c r="AAK55"/>
      <c r="AAL55"/>
      <c r="AAM55"/>
      <c r="AAN55"/>
      <c r="AAO55"/>
      <c r="AAP55"/>
      <c r="AAQ55"/>
      <c r="AAR55"/>
      <c r="AAS55"/>
      <c r="AAT55"/>
      <c r="AAU55"/>
      <c r="AAV55"/>
      <c r="AAW55"/>
      <c r="AAX55"/>
      <c r="AAY55"/>
      <c r="AAZ55"/>
      <c r="ABA55"/>
      <c r="ABB55"/>
      <c r="ABC55"/>
      <c r="ABD55"/>
      <c r="ABE55"/>
      <c r="ABF55"/>
      <c r="ABG55"/>
      <c r="ABH55"/>
      <c r="ABI55"/>
      <c r="ABJ55"/>
      <c r="ABK55"/>
      <c r="ABL55"/>
      <c r="ABM55"/>
      <c r="ABN55"/>
      <c r="ABO55"/>
      <c r="ABP55"/>
      <c r="ABQ55"/>
      <c r="ABR55"/>
      <c r="ABS55"/>
      <c r="ABT55"/>
      <c r="ABU55"/>
      <c r="ABV55"/>
      <c r="ABW55"/>
      <c r="ABX55"/>
      <c r="ABY55"/>
      <c r="ABZ55"/>
      <c r="ACA55"/>
      <c r="ACB55"/>
      <c r="ACC55"/>
      <c r="ACD55"/>
      <c r="ACE55"/>
      <c r="ACF55"/>
      <c r="ACG55"/>
      <c r="ACH55"/>
      <c r="ACI55"/>
      <c r="ACJ55"/>
      <c r="ACK55"/>
      <c r="ACL55"/>
      <c r="ACM55"/>
      <c r="ACN55"/>
      <c r="ACO55"/>
      <c r="ACP55"/>
      <c r="ACQ55"/>
      <c r="ACR55"/>
      <c r="ACS55"/>
      <c r="ACT55"/>
      <c r="ACU55"/>
      <c r="ACV55"/>
      <c r="ACW55"/>
      <c r="ACX55"/>
      <c r="ACY55"/>
      <c r="ACZ55"/>
      <c r="ADA55"/>
      <c r="ADB55"/>
      <c r="ADC55"/>
      <c r="ADD55"/>
      <c r="ADE55"/>
      <c r="ADF55"/>
      <c r="ADG55"/>
      <c r="ADH55"/>
      <c r="ADI55"/>
      <c r="ADJ55"/>
      <c r="ADK55"/>
      <c r="ADL55"/>
      <c r="ADM55"/>
      <c r="ADN55"/>
      <c r="ADO55"/>
      <c r="ADP55"/>
      <c r="ADQ55"/>
      <c r="ADR55"/>
      <c r="ADS55"/>
      <c r="ADT55"/>
      <c r="ADU55"/>
      <c r="ADV55"/>
      <c r="ADW55"/>
      <c r="ADX55"/>
      <c r="ADY55"/>
      <c r="ADZ55"/>
      <c r="AEA55"/>
      <c r="AEB55"/>
      <c r="AEC55"/>
      <c r="AED55"/>
      <c r="AEE55"/>
      <c r="AEF55"/>
      <c r="AEG55"/>
      <c r="AEH55"/>
      <c r="AEI55"/>
      <c r="AEJ55"/>
      <c r="AEK55"/>
      <c r="AEL55"/>
      <c r="AEM55"/>
      <c r="AEN55"/>
      <c r="AEO55"/>
      <c r="AEP55"/>
      <c r="AEQ55"/>
      <c r="AER55"/>
      <c r="AES55"/>
      <c r="AET55"/>
      <c r="AEU55"/>
      <c r="AEV55"/>
      <c r="AEW55"/>
      <c r="AEX55"/>
      <c r="AEY55"/>
      <c r="AEZ55"/>
      <c r="AFA55"/>
      <c r="AFB55"/>
      <c r="AFC55"/>
      <c r="AFD55"/>
      <c r="AFE55"/>
      <c r="AFF55"/>
      <c r="AFG55"/>
      <c r="AFH55"/>
      <c r="AFI55"/>
      <c r="AFJ55"/>
      <c r="AFK55"/>
      <c r="AFL55"/>
      <c r="AFM55"/>
      <c r="AFN55"/>
      <c r="AFO55"/>
      <c r="AFP55"/>
      <c r="AFQ55"/>
      <c r="AFR55"/>
      <c r="AFS55"/>
      <c r="AFT55"/>
      <c r="AFU55"/>
      <c r="AFV55"/>
      <c r="AFW55"/>
      <c r="AFX55"/>
      <c r="AFY55"/>
      <c r="AFZ55"/>
      <c r="AGA55"/>
      <c r="AGB55"/>
      <c r="AGC55"/>
      <c r="AGD55"/>
      <c r="AGE55"/>
      <c r="AGF55"/>
      <c r="AGG55"/>
      <c r="AGH55"/>
      <c r="AGI55"/>
      <c r="AGJ55"/>
      <c r="AGK55"/>
      <c r="AGL55"/>
      <c r="AGM55"/>
      <c r="AGN55"/>
      <c r="AGO55"/>
      <c r="AGP55"/>
      <c r="AGQ55"/>
      <c r="AGR55"/>
      <c r="AGS55"/>
      <c r="AGT55"/>
      <c r="AGU55"/>
      <c r="AGV55"/>
      <c r="AGW55"/>
      <c r="AGX55"/>
      <c r="AGY55"/>
      <c r="AGZ55"/>
      <c r="AHA55"/>
      <c r="AHB55"/>
      <c r="AHC55"/>
      <c r="AHD55"/>
      <c r="AHE55"/>
      <c r="AHF55"/>
      <c r="AHG55"/>
      <c r="AHH55"/>
      <c r="AHI55"/>
      <c r="AHJ55"/>
      <c r="AHK55"/>
      <c r="AHL55"/>
      <c r="AHM55"/>
      <c r="AHN55"/>
      <c r="AHO55"/>
      <c r="AHP55"/>
      <c r="AHQ55"/>
      <c r="AHR55"/>
      <c r="AHS55"/>
      <c r="AHT55"/>
      <c r="AHU55"/>
      <c r="AHV55"/>
      <c r="AHW55"/>
      <c r="AHX55"/>
      <c r="AHY55"/>
      <c r="AHZ55"/>
      <c r="AIA55"/>
      <c r="AIB55"/>
      <c r="AIC55"/>
      <c r="AID55"/>
      <c r="AIE55"/>
      <c r="AIF55"/>
      <c r="AIG55"/>
      <c r="AIH55"/>
      <c r="AII55"/>
      <c r="AIJ55"/>
      <c r="AIK55"/>
      <c r="AIL55"/>
      <c r="AIM55"/>
      <c r="AIN55"/>
      <c r="AIO55"/>
      <c r="AIP55"/>
      <c r="AIQ55"/>
      <c r="AIR55"/>
      <c r="AIS55"/>
      <c r="AIT55"/>
      <c r="AIU55"/>
      <c r="AIV55"/>
      <c r="AIW55"/>
      <c r="AIX55"/>
      <c r="AIY55"/>
      <c r="AIZ55"/>
      <c r="AJA55"/>
      <c r="AJB55"/>
      <c r="AJC55"/>
      <c r="AJD55"/>
      <c r="AJE55"/>
      <c r="AJF55"/>
      <c r="AJG55"/>
      <c r="AJH55"/>
      <c r="AJI55"/>
      <c r="AJJ55"/>
      <c r="AJK55"/>
      <c r="AJL55"/>
      <c r="AJM55"/>
      <c r="AJN55"/>
      <c r="AJO55"/>
      <c r="AJP55"/>
      <c r="AJQ55"/>
      <c r="AJR55"/>
      <c r="AJS55"/>
      <c r="AJT55"/>
      <c r="AJU55"/>
      <c r="AJV55"/>
      <c r="AJW55"/>
      <c r="AJX55"/>
      <c r="AJY55"/>
      <c r="AJZ55"/>
      <c r="AKA55"/>
      <c r="AKB55"/>
      <c r="AKC55"/>
      <c r="AKD55"/>
      <c r="AKE55"/>
      <c r="AKF55"/>
      <c r="AKG55"/>
      <c r="AKH55"/>
      <c r="AKI55"/>
      <c r="AKJ55"/>
      <c r="AKK55"/>
      <c r="AKL55"/>
      <c r="AKM55"/>
      <c r="AKN55"/>
      <c r="AKO55"/>
      <c r="AKP55"/>
      <c r="AKQ55"/>
      <c r="AKR55"/>
      <c r="AKS55"/>
      <c r="AKT55"/>
      <c r="AKU55"/>
      <c r="AKV55"/>
      <c r="AKW55"/>
      <c r="AKX55"/>
      <c r="AKY55"/>
      <c r="AKZ55"/>
      <c r="ALA55"/>
      <c r="ALB55"/>
      <c r="ALC55"/>
      <c r="ALD55"/>
      <c r="ALE55"/>
      <c r="ALF55"/>
      <c r="ALG55"/>
      <c r="ALH55"/>
      <c r="ALI55"/>
      <c r="ALJ55"/>
      <c r="ALK55"/>
      <c r="ALL55"/>
      <c r="ALM55"/>
      <c r="ALN55"/>
      <c r="ALO55"/>
      <c r="ALP55"/>
      <c r="ALQ55"/>
      <c r="ALR55"/>
      <c r="ALS55"/>
      <c r="ALT55"/>
      <c r="ALU55"/>
      <c r="ALV55"/>
      <c r="ALW55"/>
      <c r="ALX55"/>
      <c r="ALY55"/>
      <c r="ALZ55"/>
      <c r="AMA55"/>
      <c r="AMB55"/>
      <c r="AMC55"/>
      <c r="AMD55"/>
      <c r="AME55"/>
      <c r="AMF55"/>
      <c r="AMG55"/>
      <c r="AMH55"/>
      <c r="AMI55"/>
      <c r="AMJ55"/>
      <c r="AMK55"/>
      <c r="AML55"/>
    </row>
    <row r="56" spans="1:1026" ht="31.5" x14ac:dyDescent="0.25">
      <c r="A56" s="212">
        <v>53</v>
      </c>
      <c r="B56" s="216" t="s">
        <v>903</v>
      </c>
      <c r="C56" s="214">
        <v>58</v>
      </c>
      <c r="D56" s="215">
        <v>8.7231999999999985</v>
      </c>
      <c r="E56" s="215">
        <f t="shared" si="25"/>
        <v>8.7231999999999985</v>
      </c>
      <c r="F56" s="215">
        <v>0</v>
      </c>
      <c r="G56" s="215">
        <v>0.30623999999999996</v>
      </c>
      <c r="H56" s="215">
        <f t="shared" si="26"/>
        <v>0.30623999999999996</v>
      </c>
      <c r="I56" s="215">
        <v>0</v>
      </c>
      <c r="J56" s="215">
        <v>0</v>
      </c>
      <c r="K56" s="215">
        <v>0</v>
      </c>
      <c r="L56" s="215">
        <f>D56*4+J56*4+G56*9</f>
        <v>37.648959999999995</v>
      </c>
      <c r="M56" s="215">
        <v>24.244</v>
      </c>
      <c r="N56" s="215">
        <v>163.67599999999999</v>
      </c>
      <c r="O56" s="215">
        <v>12.76</v>
      </c>
      <c r="P56" s="215">
        <v>15.137999999999998</v>
      </c>
      <c r="Q56" s="215">
        <v>105.96599999999999</v>
      </c>
      <c r="R56" s="215">
        <v>0.25229999999999997</v>
      </c>
      <c r="S56" s="215">
        <v>3.48</v>
      </c>
      <c r="T56" s="215">
        <v>3.7583999999999999E-2</v>
      </c>
      <c r="U56" s="215">
        <v>3.2480000000000002E-2</v>
      </c>
      <c r="V56" s="215">
        <v>0.23199999999999998</v>
      </c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  <c r="AKK56"/>
      <c r="AKL56"/>
      <c r="AKM56"/>
      <c r="AKN56"/>
      <c r="AKO56"/>
      <c r="AKP56"/>
      <c r="AKQ56"/>
      <c r="AKR56"/>
      <c r="AKS56"/>
      <c r="AKT56"/>
      <c r="AKU56"/>
      <c r="AKV56"/>
      <c r="AKW56"/>
      <c r="AKX56"/>
      <c r="AKY56"/>
      <c r="AKZ56"/>
      <c r="ALA56"/>
      <c r="ALB56"/>
      <c r="ALC56"/>
      <c r="ALD56"/>
      <c r="ALE56"/>
      <c r="ALF56"/>
      <c r="ALG56"/>
      <c r="ALH56"/>
      <c r="ALI56"/>
      <c r="ALJ56"/>
      <c r="ALK56"/>
      <c r="ALL56"/>
      <c r="ALM56"/>
      <c r="ALN56"/>
      <c r="ALO56"/>
      <c r="ALP56"/>
      <c r="ALQ56"/>
      <c r="ALR56"/>
      <c r="ALS56"/>
      <c r="ALT56"/>
      <c r="ALU56"/>
      <c r="ALV56"/>
      <c r="ALW56"/>
      <c r="ALX56"/>
      <c r="ALY56"/>
      <c r="ALZ56"/>
      <c r="AMA56"/>
      <c r="AMB56"/>
      <c r="AMC56"/>
      <c r="AMD56"/>
      <c r="AME56"/>
      <c r="AMF56"/>
      <c r="AMG56"/>
      <c r="AMH56"/>
      <c r="AMI56"/>
      <c r="AMJ56"/>
      <c r="AMK56"/>
      <c r="AML56"/>
    </row>
    <row r="57" spans="1:1026" x14ac:dyDescent="0.25">
      <c r="A57" s="212">
        <v>54</v>
      </c>
      <c r="B57" s="216" t="s">
        <v>904</v>
      </c>
      <c r="C57" s="215">
        <v>300</v>
      </c>
      <c r="D57" s="215">
        <f>D58+D59</f>
        <v>8.3520000000000003</v>
      </c>
      <c r="E57" s="215">
        <f t="shared" si="25"/>
        <v>8.3520000000000003</v>
      </c>
      <c r="F57" s="215">
        <v>0</v>
      </c>
      <c r="G57" s="215">
        <f t="shared" ref="G57:V57" si="28">G58+G59</f>
        <v>6.9</v>
      </c>
      <c r="H57" s="215">
        <f t="shared" si="26"/>
        <v>6.9</v>
      </c>
      <c r="I57" s="215">
        <v>0</v>
      </c>
      <c r="J57" s="215">
        <f t="shared" si="28"/>
        <v>13.536000000000001</v>
      </c>
      <c r="K57" s="215">
        <v>0</v>
      </c>
      <c r="L57" s="215">
        <f t="shared" si="28"/>
        <v>150.352</v>
      </c>
      <c r="M57" s="215">
        <f t="shared" si="28"/>
        <v>126</v>
      </c>
      <c r="N57" s="215">
        <f t="shared" si="28"/>
        <v>388.36</v>
      </c>
      <c r="O57" s="215">
        <f t="shared" si="28"/>
        <v>331.2</v>
      </c>
      <c r="P57" s="215">
        <f t="shared" si="28"/>
        <v>38.36</v>
      </c>
      <c r="Q57" s="215">
        <f t="shared" si="28"/>
        <v>246.6</v>
      </c>
      <c r="R57" s="215">
        <f t="shared" si="28"/>
        <v>0.27399999999999997</v>
      </c>
      <c r="S57" s="215">
        <f t="shared" si="28"/>
        <v>48.4</v>
      </c>
      <c r="T57" s="215">
        <f t="shared" si="28"/>
        <v>9.7599999999999992E-2</v>
      </c>
      <c r="U57" s="215">
        <f t="shared" si="28"/>
        <v>0.39</v>
      </c>
      <c r="V57" s="215">
        <f t="shared" si="28"/>
        <v>2.34</v>
      </c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  <c r="ABW57"/>
      <c r="ABX57"/>
      <c r="ABY57"/>
      <c r="ABZ57"/>
      <c r="ACA57"/>
      <c r="ACB57"/>
      <c r="ACC57"/>
      <c r="ACD57"/>
      <c r="ACE57"/>
      <c r="ACF57"/>
      <c r="ACG57"/>
      <c r="ACH57"/>
      <c r="ACI57"/>
      <c r="ACJ57"/>
      <c r="ACK57"/>
      <c r="ACL57"/>
      <c r="ACM57"/>
      <c r="ACN57"/>
      <c r="ACO57"/>
      <c r="ACP57"/>
      <c r="ACQ57"/>
      <c r="ACR57"/>
      <c r="ACS57"/>
      <c r="ACT57"/>
      <c r="ACU57"/>
      <c r="ACV57"/>
      <c r="ACW57"/>
      <c r="ACX57"/>
      <c r="ACY57"/>
      <c r="ACZ57"/>
      <c r="ADA57"/>
      <c r="ADB57"/>
      <c r="ADC57"/>
      <c r="ADD57"/>
      <c r="ADE57"/>
      <c r="ADF57"/>
      <c r="ADG57"/>
      <c r="ADH57"/>
      <c r="ADI57"/>
      <c r="ADJ57"/>
      <c r="ADK57"/>
      <c r="ADL57"/>
      <c r="ADM57"/>
      <c r="ADN57"/>
      <c r="ADO57"/>
      <c r="ADP57"/>
      <c r="ADQ57"/>
      <c r="ADR57"/>
      <c r="ADS57"/>
      <c r="ADT57"/>
      <c r="ADU57"/>
      <c r="ADV57"/>
      <c r="ADW57"/>
      <c r="ADX57"/>
      <c r="ADY57"/>
      <c r="ADZ57"/>
      <c r="AEA57"/>
      <c r="AEB57"/>
      <c r="AEC57"/>
      <c r="AED57"/>
      <c r="AEE57"/>
      <c r="AEF57"/>
      <c r="AEG57"/>
      <c r="AEH57"/>
      <c r="AEI57"/>
      <c r="AEJ57"/>
      <c r="AEK57"/>
      <c r="AEL57"/>
      <c r="AEM57"/>
      <c r="AEN57"/>
      <c r="AEO57"/>
      <c r="AEP57"/>
      <c r="AEQ57"/>
      <c r="AER57"/>
      <c r="AES57"/>
      <c r="AET57"/>
      <c r="AEU57"/>
      <c r="AEV57"/>
      <c r="AEW57"/>
      <c r="AEX57"/>
      <c r="AEY57"/>
      <c r="AEZ57"/>
      <c r="AFA57"/>
      <c r="AFB57"/>
      <c r="AFC57"/>
      <c r="AFD57"/>
      <c r="AFE57"/>
      <c r="AFF57"/>
      <c r="AFG57"/>
      <c r="AFH57"/>
      <c r="AFI57"/>
      <c r="AFJ57"/>
      <c r="AFK57"/>
      <c r="AFL57"/>
      <c r="AFM57"/>
      <c r="AFN57"/>
      <c r="AFO57"/>
      <c r="AFP57"/>
      <c r="AFQ57"/>
      <c r="AFR57"/>
      <c r="AFS57"/>
      <c r="AFT57"/>
      <c r="AFU57"/>
      <c r="AFV57"/>
      <c r="AFW57"/>
      <c r="AFX57"/>
      <c r="AFY57"/>
      <c r="AFZ57"/>
      <c r="AGA57"/>
      <c r="AGB57"/>
      <c r="AGC57"/>
      <c r="AGD57"/>
      <c r="AGE57"/>
      <c r="AGF57"/>
      <c r="AGG57"/>
      <c r="AGH57"/>
      <c r="AGI57"/>
      <c r="AGJ57"/>
      <c r="AGK57"/>
      <c r="AGL57"/>
      <c r="AGM57"/>
      <c r="AGN57"/>
      <c r="AGO57"/>
      <c r="AGP57"/>
      <c r="AGQ57"/>
      <c r="AGR57"/>
      <c r="AGS57"/>
      <c r="AGT57"/>
      <c r="AGU57"/>
      <c r="AGV57"/>
      <c r="AGW57"/>
      <c r="AGX57"/>
      <c r="AGY57"/>
      <c r="AGZ57"/>
      <c r="AHA57"/>
      <c r="AHB57"/>
      <c r="AHC57"/>
      <c r="AHD57"/>
      <c r="AHE57"/>
      <c r="AHF57"/>
      <c r="AHG57"/>
      <c r="AHH57"/>
      <c r="AHI57"/>
      <c r="AHJ57"/>
      <c r="AHK57"/>
      <c r="AHL57"/>
      <c r="AHM57"/>
      <c r="AHN57"/>
      <c r="AHO57"/>
      <c r="AHP57"/>
      <c r="AHQ57"/>
      <c r="AHR57"/>
      <c r="AHS57"/>
      <c r="AHT57"/>
      <c r="AHU57"/>
      <c r="AHV57"/>
      <c r="AHW57"/>
      <c r="AHX57"/>
      <c r="AHY57"/>
      <c r="AHZ57"/>
      <c r="AIA57"/>
      <c r="AIB57"/>
      <c r="AIC57"/>
      <c r="AID57"/>
      <c r="AIE57"/>
      <c r="AIF57"/>
      <c r="AIG57"/>
      <c r="AIH57"/>
      <c r="AII57"/>
      <c r="AIJ57"/>
      <c r="AIK57"/>
      <c r="AIL57"/>
      <c r="AIM57"/>
      <c r="AIN57"/>
      <c r="AIO57"/>
      <c r="AIP57"/>
      <c r="AIQ57"/>
      <c r="AIR57"/>
      <c r="AIS57"/>
      <c r="AIT57"/>
      <c r="AIU57"/>
      <c r="AIV57"/>
      <c r="AIW57"/>
      <c r="AIX57"/>
      <c r="AIY57"/>
      <c r="AIZ57"/>
      <c r="AJA57"/>
      <c r="AJB57"/>
      <c r="AJC57"/>
      <c r="AJD57"/>
      <c r="AJE57"/>
      <c r="AJF57"/>
      <c r="AJG57"/>
      <c r="AJH57"/>
      <c r="AJI57"/>
      <c r="AJJ57"/>
      <c r="AJK57"/>
      <c r="AJL57"/>
      <c r="AJM57"/>
      <c r="AJN57"/>
      <c r="AJO57"/>
      <c r="AJP57"/>
      <c r="AJQ57"/>
      <c r="AJR57"/>
      <c r="AJS57"/>
      <c r="AJT57"/>
      <c r="AJU57"/>
      <c r="AJV57"/>
      <c r="AJW57"/>
      <c r="AJX57"/>
      <c r="AJY57"/>
      <c r="AJZ57"/>
      <c r="AKA57"/>
      <c r="AKB57"/>
      <c r="AKC57"/>
      <c r="AKD57"/>
      <c r="AKE57"/>
      <c r="AKF57"/>
      <c r="AKG57"/>
      <c r="AKH57"/>
      <c r="AKI57"/>
      <c r="AKJ57"/>
      <c r="AKK57"/>
      <c r="AKL57"/>
      <c r="AKM57"/>
      <c r="AKN57"/>
      <c r="AKO57"/>
      <c r="AKP57"/>
      <c r="AKQ57"/>
      <c r="AKR57"/>
      <c r="AKS57"/>
      <c r="AKT57"/>
      <c r="AKU57"/>
      <c r="AKV57"/>
      <c r="AKW57"/>
      <c r="AKX57"/>
      <c r="AKY57"/>
      <c r="AKZ57"/>
      <c r="ALA57"/>
      <c r="ALB57"/>
      <c r="ALC57"/>
      <c r="ALD57"/>
      <c r="ALE57"/>
      <c r="ALF57"/>
      <c r="ALG57"/>
      <c r="ALH57"/>
      <c r="ALI57"/>
      <c r="ALJ57"/>
      <c r="ALK57"/>
      <c r="ALL57"/>
      <c r="ALM57"/>
      <c r="ALN57"/>
      <c r="ALO57"/>
      <c r="ALP57"/>
      <c r="ALQ57"/>
      <c r="ALR57"/>
      <c r="ALS57"/>
      <c r="ALT57"/>
      <c r="ALU57"/>
      <c r="ALV57"/>
      <c r="ALW57"/>
      <c r="ALX57"/>
      <c r="ALY57"/>
      <c r="ALZ57"/>
      <c r="AMA57"/>
      <c r="AMB57"/>
      <c r="AMC57"/>
      <c r="AMD57"/>
      <c r="AME57"/>
      <c r="AMF57"/>
      <c r="AMG57"/>
      <c r="AMH57"/>
      <c r="AMI57"/>
      <c r="AMJ57"/>
      <c r="AMK57"/>
      <c r="AML57"/>
    </row>
    <row r="58" spans="1:1026" x14ac:dyDescent="0.25">
      <c r="A58" s="212">
        <v>55</v>
      </c>
      <c r="B58" s="216" t="s">
        <v>905</v>
      </c>
      <c r="C58" s="215">
        <v>200</v>
      </c>
      <c r="D58" s="215">
        <v>5.452</v>
      </c>
      <c r="E58" s="215">
        <f t="shared" si="25"/>
        <v>5.452</v>
      </c>
      <c r="F58" s="215">
        <v>0</v>
      </c>
      <c r="G58" s="215">
        <v>4.4000000000000004</v>
      </c>
      <c r="H58" s="215">
        <f t="shared" si="26"/>
        <v>4.4000000000000004</v>
      </c>
      <c r="I58" s="215">
        <v>0</v>
      </c>
      <c r="J58" s="215">
        <v>8.7360000000000007</v>
      </c>
      <c r="K58" s="215">
        <f t="shared" ref="K58" si="29">K57/3*2</f>
        <v>0</v>
      </c>
      <c r="L58" s="215">
        <f>D58*4+J58*4+G58*9</f>
        <v>96.352000000000004</v>
      </c>
      <c r="M58" s="215">
        <v>76</v>
      </c>
      <c r="N58" s="215">
        <v>242.35999999999999</v>
      </c>
      <c r="O58" s="215">
        <v>211.2</v>
      </c>
      <c r="P58" s="215">
        <v>24.36</v>
      </c>
      <c r="Q58" s="215">
        <v>156.6</v>
      </c>
      <c r="R58" s="215">
        <v>0.17399999999999999</v>
      </c>
      <c r="S58" s="215">
        <v>26.4</v>
      </c>
      <c r="T58" s="215">
        <v>5.7599999999999998E-2</v>
      </c>
      <c r="U58" s="215">
        <v>0.24</v>
      </c>
      <c r="V58" s="215">
        <v>1.04</v>
      </c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  <c r="WN58"/>
      <c r="WO58"/>
      <c r="WP58"/>
      <c r="WQ58"/>
      <c r="WR58"/>
      <c r="WS58"/>
      <c r="WT58"/>
      <c r="WU58"/>
      <c r="WV58"/>
      <c r="WW58"/>
      <c r="WX58"/>
      <c r="WY58"/>
      <c r="WZ58"/>
      <c r="XA58"/>
      <c r="XB58"/>
      <c r="XC58"/>
      <c r="XD58"/>
      <c r="XE58"/>
      <c r="XF58"/>
      <c r="XG58"/>
      <c r="XH58"/>
      <c r="XI58"/>
      <c r="XJ58"/>
      <c r="XK58"/>
      <c r="XL58"/>
      <c r="XM58"/>
      <c r="XN58"/>
      <c r="XO58"/>
      <c r="XP58"/>
      <c r="XQ58"/>
      <c r="XR58"/>
      <c r="XS58"/>
      <c r="XT58"/>
      <c r="XU58"/>
      <c r="XV58"/>
      <c r="XW58"/>
      <c r="XX58"/>
      <c r="XY58"/>
      <c r="XZ58"/>
      <c r="YA58"/>
      <c r="YB58"/>
      <c r="YC58"/>
      <c r="YD58"/>
      <c r="YE58"/>
      <c r="YF58"/>
      <c r="YG58"/>
      <c r="YH58"/>
      <c r="YI58"/>
      <c r="YJ58"/>
      <c r="YK58"/>
      <c r="YL58"/>
      <c r="YM58"/>
      <c r="YN58"/>
      <c r="YO58"/>
      <c r="YP58"/>
      <c r="YQ58"/>
      <c r="YR58"/>
      <c r="YS58"/>
      <c r="YT58"/>
      <c r="YU58"/>
      <c r="YV58"/>
      <c r="YW58"/>
      <c r="YX58"/>
      <c r="YY58"/>
      <c r="YZ58"/>
      <c r="ZA58"/>
      <c r="ZB58"/>
      <c r="ZC58"/>
      <c r="ZD58"/>
      <c r="ZE58"/>
      <c r="ZF58"/>
      <c r="ZG58"/>
      <c r="ZH58"/>
      <c r="ZI58"/>
      <c r="ZJ58"/>
      <c r="ZK58"/>
      <c r="ZL58"/>
      <c r="ZM58"/>
      <c r="ZN58"/>
      <c r="ZO58"/>
      <c r="ZP58"/>
      <c r="ZQ58"/>
      <c r="ZR58"/>
      <c r="ZS58"/>
      <c r="ZT58"/>
      <c r="ZU58"/>
      <c r="ZV58"/>
      <c r="ZW58"/>
      <c r="ZX58"/>
      <c r="ZY58"/>
      <c r="ZZ58"/>
      <c r="AAA58"/>
      <c r="AAB58"/>
      <c r="AAC58"/>
      <c r="AAD58"/>
      <c r="AAE58"/>
      <c r="AAF58"/>
      <c r="AAG58"/>
      <c r="AAH58"/>
      <c r="AAI58"/>
      <c r="AAJ58"/>
      <c r="AAK58"/>
      <c r="AAL58"/>
      <c r="AAM58"/>
      <c r="AAN58"/>
      <c r="AAO58"/>
      <c r="AAP58"/>
      <c r="AAQ58"/>
      <c r="AAR58"/>
      <c r="AAS58"/>
      <c r="AAT58"/>
      <c r="AAU58"/>
      <c r="AAV58"/>
      <c r="AAW58"/>
      <c r="AAX58"/>
      <c r="AAY58"/>
      <c r="AAZ58"/>
      <c r="ABA58"/>
      <c r="ABB58"/>
      <c r="ABC58"/>
      <c r="ABD58"/>
      <c r="ABE58"/>
      <c r="ABF58"/>
      <c r="ABG58"/>
      <c r="ABH58"/>
      <c r="ABI58"/>
      <c r="ABJ58"/>
      <c r="ABK58"/>
      <c r="ABL58"/>
      <c r="ABM58"/>
      <c r="ABN58"/>
      <c r="ABO58"/>
      <c r="ABP58"/>
      <c r="ABQ58"/>
      <c r="ABR58"/>
      <c r="ABS58"/>
      <c r="ABT58"/>
      <c r="ABU58"/>
      <c r="ABV58"/>
      <c r="ABW58"/>
      <c r="ABX58"/>
      <c r="ABY58"/>
      <c r="ABZ58"/>
      <c r="ACA58"/>
      <c r="ACB58"/>
      <c r="ACC58"/>
      <c r="ACD58"/>
      <c r="ACE58"/>
      <c r="ACF58"/>
      <c r="ACG58"/>
      <c r="ACH58"/>
      <c r="ACI58"/>
      <c r="ACJ58"/>
      <c r="ACK58"/>
      <c r="ACL58"/>
      <c r="ACM58"/>
      <c r="ACN58"/>
      <c r="ACO58"/>
      <c r="ACP58"/>
      <c r="ACQ58"/>
      <c r="ACR58"/>
      <c r="ACS58"/>
      <c r="ACT58"/>
      <c r="ACU58"/>
      <c r="ACV58"/>
      <c r="ACW58"/>
      <c r="ACX58"/>
      <c r="ACY58"/>
      <c r="ACZ58"/>
      <c r="ADA58"/>
      <c r="ADB58"/>
      <c r="ADC58"/>
      <c r="ADD58"/>
      <c r="ADE58"/>
      <c r="ADF58"/>
      <c r="ADG58"/>
      <c r="ADH58"/>
      <c r="ADI58"/>
      <c r="ADJ58"/>
      <c r="ADK58"/>
      <c r="ADL58"/>
      <c r="ADM58"/>
      <c r="ADN58"/>
      <c r="ADO58"/>
      <c r="ADP58"/>
      <c r="ADQ58"/>
      <c r="ADR58"/>
      <c r="ADS58"/>
      <c r="ADT58"/>
      <c r="ADU58"/>
      <c r="ADV58"/>
      <c r="ADW58"/>
      <c r="ADX58"/>
      <c r="ADY58"/>
      <c r="ADZ58"/>
      <c r="AEA58"/>
      <c r="AEB58"/>
      <c r="AEC58"/>
      <c r="AED58"/>
      <c r="AEE58"/>
      <c r="AEF58"/>
      <c r="AEG58"/>
      <c r="AEH58"/>
      <c r="AEI58"/>
      <c r="AEJ58"/>
      <c r="AEK58"/>
      <c r="AEL58"/>
      <c r="AEM58"/>
      <c r="AEN58"/>
      <c r="AEO58"/>
      <c r="AEP58"/>
      <c r="AEQ58"/>
      <c r="AER58"/>
      <c r="AES58"/>
      <c r="AET58"/>
      <c r="AEU58"/>
      <c r="AEV58"/>
      <c r="AEW58"/>
      <c r="AEX58"/>
      <c r="AEY58"/>
      <c r="AEZ58"/>
      <c r="AFA58"/>
      <c r="AFB58"/>
      <c r="AFC58"/>
      <c r="AFD58"/>
      <c r="AFE58"/>
      <c r="AFF58"/>
      <c r="AFG58"/>
      <c r="AFH58"/>
      <c r="AFI58"/>
      <c r="AFJ58"/>
      <c r="AFK58"/>
      <c r="AFL58"/>
      <c r="AFM58"/>
      <c r="AFN58"/>
      <c r="AFO58"/>
      <c r="AFP58"/>
      <c r="AFQ58"/>
      <c r="AFR58"/>
      <c r="AFS58"/>
      <c r="AFT58"/>
      <c r="AFU58"/>
      <c r="AFV58"/>
      <c r="AFW58"/>
      <c r="AFX58"/>
      <c r="AFY58"/>
      <c r="AFZ58"/>
      <c r="AGA58"/>
      <c r="AGB58"/>
      <c r="AGC58"/>
      <c r="AGD58"/>
      <c r="AGE58"/>
      <c r="AGF58"/>
      <c r="AGG58"/>
      <c r="AGH58"/>
      <c r="AGI58"/>
      <c r="AGJ58"/>
      <c r="AGK58"/>
      <c r="AGL58"/>
      <c r="AGM58"/>
      <c r="AGN58"/>
      <c r="AGO58"/>
      <c r="AGP58"/>
      <c r="AGQ58"/>
      <c r="AGR58"/>
      <c r="AGS58"/>
      <c r="AGT58"/>
      <c r="AGU58"/>
      <c r="AGV58"/>
      <c r="AGW58"/>
      <c r="AGX58"/>
      <c r="AGY58"/>
      <c r="AGZ58"/>
      <c r="AHA58"/>
      <c r="AHB58"/>
      <c r="AHC58"/>
      <c r="AHD58"/>
      <c r="AHE58"/>
      <c r="AHF58"/>
      <c r="AHG58"/>
      <c r="AHH58"/>
      <c r="AHI58"/>
      <c r="AHJ58"/>
      <c r="AHK58"/>
      <c r="AHL58"/>
      <c r="AHM58"/>
      <c r="AHN58"/>
      <c r="AHO58"/>
      <c r="AHP58"/>
      <c r="AHQ58"/>
      <c r="AHR58"/>
      <c r="AHS58"/>
      <c r="AHT58"/>
      <c r="AHU58"/>
      <c r="AHV58"/>
      <c r="AHW58"/>
      <c r="AHX58"/>
      <c r="AHY58"/>
      <c r="AHZ58"/>
      <c r="AIA58"/>
      <c r="AIB58"/>
      <c r="AIC58"/>
      <c r="AID58"/>
      <c r="AIE58"/>
      <c r="AIF58"/>
      <c r="AIG58"/>
      <c r="AIH58"/>
      <c r="AII58"/>
      <c r="AIJ58"/>
      <c r="AIK58"/>
      <c r="AIL58"/>
      <c r="AIM58"/>
      <c r="AIN58"/>
      <c r="AIO58"/>
      <c r="AIP58"/>
      <c r="AIQ58"/>
      <c r="AIR58"/>
      <c r="AIS58"/>
      <c r="AIT58"/>
      <c r="AIU58"/>
      <c r="AIV58"/>
      <c r="AIW58"/>
      <c r="AIX58"/>
      <c r="AIY58"/>
      <c r="AIZ58"/>
      <c r="AJA58"/>
      <c r="AJB58"/>
      <c r="AJC58"/>
      <c r="AJD58"/>
      <c r="AJE58"/>
      <c r="AJF58"/>
      <c r="AJG58"/>
      <c r="AJH58"/>
      <c r="AJI58"/>
      <c r="AJJ58"/>
      <c r="AJK58"/>
      <c r="AJL58"/>
      <c r="AJM58"/>
      <c r="AJN58"/>
      <c r="AJO58"/>
      <c r="AJP58"/>
      <c r="AJQ58"/>
      <c r="AJR58"/>
      <c r="AJS58"/>
      <c r="AJT58"/>
      <c r="AJU58"/>
      <c r="AJV58"/>
      <c r="AJW58"/>
      <c r="AJX58"/>
      <c r="AJY58"/>
      <c r="AJZ58"/>
      <c r="AKA58"/>
      <c r="AKB58"/>
      <c r="AKC58"/>
      <c r="AKD58"/>
      <c r="AKE58"/>
      <c r="AKF58"/>
      <c r="AKG58"/>
      <c r="AKH58"/>
      <c r="AKI58"/>
      <c r="AKJ58"/>
      <c r="AKK58"/>
      <c r="AKL58"/>
      <c r="AKM58"/>
      <c r="AKN58"/>
      <c r="AKO58"/>
      <c r="AKP58"/>
      <c r="AKQ58"/>
      <c r="AKR58"/>
      <c r="AKS58"/>
      <c r="AKT58"/>
      <c r="AKU58"/>
      <c r="AKV58"/>
      <c r="AKW58"/>
      <c r="AKX58"/>
      <c r="AKY58"/>
      <c r="AKZ58"/>
      <c r="ALA58"/>
      <c r="ALB58"/>
      <c r="ALC58"/>
      <c r="ALD58"/>
      <c r="ALE58"/>
      <c r="ALF58"/>
      <c r="ALG58"/>
      <c r="ALH58"/>
      <c r="ALI58"/>
      <c r="ALJ58"/>
      <c r="ALK58"/>
      <c r="ALL58"/>
      <c r="ALM58"/>
      <c r="ALN58"/>
      <c r="ALO58"/>
      <c r="ALP58"/>
      <c r="ALQ58"/>
      <c r="ALR58"/>
      <c r="ALS58"/>
      <c r="ALT58"/>
      <c r="ALU58"/>
      <c r="ALV58"/>
      <c r="ALW58"/>
      <c r="ALX58"/>
      <c r="ALY58"/>
      <c r="ALZ58"/>
      <c r="AMA58"/>
      <c r="AMB58"/>
      <c r="AMC58"/>
      <c r="AMD58"/>
      <c r="AME58"/>
      <c r="AMF58"/>
      <c r="AMG58"/>
      <c r="AMH58"/>
      <c r="AMI58"/>
      <c r="AMJ58"/>
      <c r="AMK58"/>
      <c r="AML58"/>
    </row>
    <row r="59" spans="1:1026" x14ac:dyDescent="0.25">
      <c r="A59" s="212">
        <v>56</v>
      </c>
      <c r="B59" s="216" t="s">
        <v>906</v>
      </c>
      <c r="C59" s="215">
        <v>100</v>
      </c>
      <c r="D59" s="215">
        <v>2.9</v>
      </c>
      <c r="E59" s="215">
        <f t="shared" si="25"/>
        <v>2.9</v>
      </c>
      <c r="F59" s="215">
        <v>0</v>
      </c>
      <c r="G59" s="215">
        <v>2.5</v>
      </c>
      <c r="H59" s="215">
        <f t="shared" si="26"/>
        <v>2.5</v>
      </c>
      <c r="I59" s="215">
        <v>0</v>
      </c>
      <c r="J59" s="215">
        <v>4.8</v>
      </c>
      <c r="K59" s="215">
        <f t="shared" ref="K59" si="30">K57/3</f>
        <v>0</v>
      </c>
      <c r="L59" s="215">
        <v>54</v>
      </c>
      <c r="M59" s="215">
        <v>50</v>
      </c>
      <c r="N59" s="215">
        <v>146</v>
      </c>
      <c r="O59" s="215">
        <v>120</v>
      </c>
      <c r="P59" s="215">
        <v>14</v>
      </c>
      <c r="Q59" s="215">
        <v>90</v>
      </c>
      <c r="R59" s="215">
        <v>9.9999999999999992E-2</v>
      </c>
      <c r="S59" s="215">
        <v>22</v>
      </c>
      <c r="T59" s="215">
        <v>0.04</v>
      </c>
      <c r="U59" s="215">
        <v>0.15</v>
      </c>
      <c r="V59" s="215">
        <v>1.3</v>
      </c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  <c r="XY59"/>
      <c r="XZ59"/>
      <c r="YA59"/>
      <c r="YB59"/>
      <c r="YC59"/>
      <c r="YD59"/>
      <c r="YE59"/>
      <c r="YF59"/>
      <c r="YG59"/>
      <c r="YH59"/>
      <c r="YI59"/>
      <c r="YJ59"/>
      <c r="YK59"/>
      <c r="YL59"/>
      <c r="YM59"/>
      <c r="YN59"/>
      <c r="YO59"/>
      <c r="YP59"/>
      <c r="YQ59"/>
      <c r="YR59"/>
      <c r="YS59"/>
      <c r="YT59"/>
      <c r="YU59"/>
      <c r="YV59"/>
      <c r="YW59"/>
      <c r="YX59"/>
      <c r="YY59"/>
      <c r="YZ59"/>
      <c r="ZA59"/>
      <c r="ZB59"/>
      <c r="ZC59"/>
      <c r="ZD59"/>
      <c r="ZE59"/>
      <c r="ZF59"/>
      <c r="ZG59"/>
      <c r="ZH59"/>
      <c r="ZI59"/>
      <c r="ZJ59"/>
      <c r="ZK59"/>
      <c r="ZL59"/>
      <c r="ZM59"/>
      <c r="ZN59"/>
      <c r="ZO59"/>
      <c r="ZP59"/>
      <c r="ZQ59"/>
      <c r="ZR59"/>
      <c r="ZS59"/>
      <c r="ZT59"/>
      <c r="ZU59"/>
      <c r="ZV59"/>
      <c r="ZW59"/>
      <c r="ZX59"/>
      <c r="ZY59"/>
      <c r="ZZ59"/>
      <c r="AAA59"/>
      <c r="AAB59"/>
      <c r="AAC59"/>
      <c r="AAD59"/>
      <c r="AAE59"/>
      <c r="AAF59"/>
      <c r="AAG59"/>
      <c r="AAH59"/>
      <c r="AAI59"/>
      <c r="AAJ59"/>
      <c r="AAK59"/>
      <c r="AAL59"/>
      <c r="AAM59"/>
      <c r="AAN59"/>
      <c r="AAO59"/>
      <c r="AAP59"/>
      <c r="AAQ59"/>
      <c r="AAR59"/>
      <c r="AAS59"/>
      <c r="AAT59"/>
      <c r="AAU59"/>
      <c r="AAV59"/>
      <c r="AAW59"/>
      <c r="AAX59"/>
      <c r="AAY59"/>
      <c r="AAZ59"/>
      <c r="ABA59"/>
      <c r="ABB59"/>
      <c r="ABC59"/>
      <c r="ABD59"/>
      <c r="ABE59"/>
      <c r="ABF59"/>
      <c r="ABG59"/>
      <c r="ABH59"/>
      <c r="ABI59"/>
      <c r="ABJ59"/>
      <c r="ABK59"/>
      <c r="ABL59"/>
      <c r="ABM59"/>
      <c r="ABN59"/>
      <c r="ABO59"/>
      <c r="ABP59"/>
      <c r="ABQ59"/>
      <c r="ABR59"/>
      <c r="ABS59"/>
      <c r="ABT59"/>
      <c r="ABU59"/>
      <c r="ABV59"/>
      <c r="ABW59"/>
      <c r="ABX59"/>
      <c r="ABY59"/>
      <c r="ABZ59"/>
      <c r="ACA59"/>
      <c r="ACB59"/>
      <c r="ACC59"/>
      <c r="ACD59"/>
      <c r="ACE59"/>
      <c r="ACF59"/>
      <c r="ACG59"/>
      <c r="ACH59"/>
      <c r="ACI59"/>
      <c r="ACJ59"/>
      <c r="ACK59"/>
      <c r="ACL59"/>
      <c r="ACM59"/>
      <c r="ACN59"/>
      <c r="ACO59"/>
      <c r="ACP59"/>
      <c r="ACQ59"/>
      <c r="ACR59"/>
      <c r="ACS59"/>
      <c r="ACT59"/>
      <c r="ACU59"/>
      <c r="ACV59"/>
      <c r="ACW59"/>
      <c r="ACX59"/>
      <c r="ACY59"/>
      <c r="ACZ59"/>
      <c r="ADA59"/>
      <c r="ADB59"/>
      <c r="ADC59"/>
      <c r="ADD59"/>
      <c r="ADE59"/>
      <c r="ADF59"/>
      <c r="ADG59"/>
      <c r="ADH59"/>
      <c r="ADI59"/>
      <c r="ADJ59"/>
      <c r="ADK59"/>
      <c r="ADL59"/>
      <c r="ADM59"/>
      <c r="ADN59"/>
      <c r="ADO59"/>
      <c r="ADP59"/>
      <c r="ADQ59"/>
      <c r="ADR59"/>
      <c r="ADS59"/>
      <c r="ADT59"/>
      <c r="ADU59"/>
      <c r="ADV59"/>
      <c r="ADW59"/>
      <c r="ADX59"/>
      <c r="ADY59"/>
      <c r="ADZ59"/>
      <c r="AEA59"/>
      <c r="AEB59"/>
      <c r="AEC59"/>
      <c r="AED59"/>
      <c r="AEE59"/>
      <c r="AEF59"/>
      <c r="AEG59"/>
      <c r="AEH59"/>
      <c r="AEI59"/>
      <c r="AEJ59"/>
      <c r="AEK59"/>
      <c r="AEL59"/>
      <c r="AEM59"/>
      <c r="AEN59"/>
      <c r="AEO59"/>
      <c r="AEP59"/>
      <c r="AEQ59"/>
      <c r="AER59"/>
      <c r="AES59"/>
      <c r="AET59"/>
      <c r="AEU59"/>
      <c r="AEV59"/>
      <c r="AEW59"/>
      <c r="AEX59"/>
      <c r="AEY59"/>
      <c r="AEZ59"/>
      <c r="AFA59"/>
      <c r="AFB59"/>
      <c r="AFC59"/>
      <c r="AFD59"/>
      <c r="AFE59"/>
      <c r="AFF59"/>
      <c r="AFG59"/>
      <c r="AFH59"/>
      <c r="AFI59"/>
      <c r="AFJ59"/>
      <c r="AFK59"/>
      <c r="AFL59"/>
      <c r="AFM59"/>
      <c r="AFN59"/>
      <c r="AFO59"/>
      <c r="AFP59"/>
      <c r="AFQ59"/>
      <c r="AFR59"/>
      <c r="AFS59"/>
      <c r="AFT59"/>
      <c r="AFU59"/>
      <c r="AFV59"/>
      <c r="AFW59"/>
      <c r="AFX59"/>
      <c r="AFY59"/>
      <c r="AFZ59"/>
      <c r="AGA59"/>
      <c r="AGB59"/>
      <c r="AGC59"/>
      <c r="AGD59"/>
      <c r="AGE59"/>
      <c r="AGF59"/>
      <c r="AGG59"/>
      <c r="AGH59"/>
      <c r="AGI59"/>
      <c r="AGJ59"/>
      <c r="AGK59"/>
      <c r="AGL59"/>
      <c r="AGM59"/>
      <c r="AGN59"/>
      <c r="AGO59"/>
      <c r="AGP59"/>
      <c r="AGQ59"/>
      <c r="AGR59"/>
      <c r="AGS59"/>
      <c r="AGT59"/>
      <c r="AGU59"/>
      <c r="AGV59"/>
      <c r="AGW59"/>
      <c r="AGX59"/>
      <c r="AGY59"/>
      <c r="AGZ59"/>
      <c r="AHA59"/>
      <c r="AHB59"/>
      <c r="AHC59"/>
      <c r="AHD59"/>
      <c r="AHE59"/>
      <c r="AHF59"/>
      <c r="AHG59"/>
      <c r="AHH59"/>
      <c r="AHI59"/>
      <c r="AHJ59"/>
      <c r="AHK59"/>
      <c r="AHL59"/>
      <c r="AHM59"/>
      <c r="AHN59"/>
      <c r="AHO59"/>
      <c r="AHP59"/>
      <c r="AHQ59"/>
      <c r="AHR59"/>
      <c r="AHS59"/>
      <c r="AHT59"/>
      <c r="AHU59"/>
      <c r="AHV59"/>
      <c r="AHW59"/>
      <c r="AHX59"/>
      <c r="AHY59"/>
      <c r="AHZ59"/>
      <c r="AIA59"/>
      <c r="AIB59"/>
      <c r="AIC59"/>
      <c r="AID59"/>
      <c r="AIE59"/>
      <c r="AIF59"/>
      <c r="AIG59"/>
      <c r="AIH59"/>
      <c r="AII59"/>
      <c r="AIJ59"/>
      <c r="AIK59"/>
      <c r="AIL59"/>
      <c r="AIM59"/>
      <c r="AIN59"/>
      <c r="AIO59"/>
      <c r="AIP59"/>
      <c r="AIQ59"/>
      <c r="AIR59"/>
      <c r="AIS59"/>
      <c r="AIT59"/>
      <c r="AIU59"/>
      <c r="AIV59"/>
      <c r="AIW59"/>
      <c r="AIX59"/>
      <c r="AIY59"/>
      <c r="AIZ59"/>
      <c r="AJA59"/>
      <c r="AJB59"/>
      <c r="AJC59"/>
      <c r="AJD59"/>
      <c r="AJE59"/>
      <c r="AJF59"/>
      <c r="AJG59"/>
      <c r="AJH59"/>
      <c r="AJI59"/>
      <c r="AJJ59"/>
      <c r="AJK59"/>
      <c r="AJL59"/>
      <c r="AJM59"/>
      <c r="AJN59"/>
      <c r="AJO59"/>
      <c r="AJP59"/>
      <c r="AJQ59"/>
      <c r="AJR59"/>
      <c r="AJS59"/>
      <c r="AJT59"/>
      <c r="AJU59"/>
      <c r="AJV59"/>
      <c r="AJW59"/>
      <c r="AJX59"/>
      <c r="AJY59"/>
      <c r="AJZ59"/>
      <c r="AKA59"/>
      <c r="AKB59"/>
      <c r="AKC59"/>
      <c r="AKD59"/>
      <c r="AKE59"/>
      <c r="AKF59"/>
      <c r="AKG59"/>
      <c r="AKH59"/>
      <c r="AKI59"/>
      <c r="AKJ59"/>
      <c r="AKK59"/>
      <c r="AKL59"/>
      <c r="AKM59"/>
      <c r="AKN59"/>
      <c r="AKO59"/>
      <c r="AKP59"/>
      <c r="AKQ59"/>
      <c r="AKR59"/>
      <c r="AKS59"/>
      <c r="AKT59"/>
      <c r="AKU59"/>
      <c r="AKV59"/>
      <c r="AKW59"/>
      <c r="AKX59"/>
      <c r="AKY59"/>
      <c r="AKZ59"/>
      <c r="ALA59"/>
      <c r="ALB59"/>
      <c r="ALC59"/>
      <c r="ALD59"/>
      <c r="ALE59"/>
      <c r="ALF59"/>
      <c r="ALG59"/>
      <c r="ALH59"/>
      <c r="ALI59"/>
      <c r="ALJ59"/>
      <c r="ALK59"/>
      <c r="ALL59"/>
      <c r="ALM59"/>
      <c r="ALN59"/>
      <c r="ALO59"/>
      <c r="ALP59"/>
      <c r="ALQ59"/>
      <c r="ALR59"/>
      <c r="ALS59"/>
      <c r="ALT59"/>
      <c r="ALU59"/>
      <c r="ALV59"/>
      <c r="ALW59"/>
      <c r="ALX59"/>
      <c r="ALY59"/>
      <c r="ALZ59"/>
      <c r="AMA59"/>
      <c r="AMB59"/>
      <c r="AMC59"/>
      <c r="AMD59"/>
      <c r="AME59"/>
      <c r="AMF59"/>
      <c r="AMG59"/>
      <c r="AMH59"/>
      <c r="AMI59"/>
      <c r="AMJ59"/>
      <c r="AMK59"/>
      <c r="AML59"/>
    </row>
    <row r="60" spans="1:1026" x14ac:dyDescent="0.25">
      <c r="A60" s="212">
        <v>57</v>
      </c>
      <c r="B60" s="216" t="s">
        <v>907</v>
      </c>
      <c r="C60" s="215">
        <f t="shared" ref="C60" si="31">SUM(C61:C61)</f>
        <v>150</v>
      </c>
      <c r="D60" s="215">
        <f>D61</f>
        <v>4.3499999999999996</v>
      </c>
      <c r="E60" s="215">
        <f t="shared" si="25"/>
        <v>4.3499999999999996</v>
      </c>
      <c r="F60" s="215">
        <f t="shared" ref="F60:V60" si="32">F61</f>
        <v>0</v>
      </c>
      <c r="G60" s="215">
        <f t="shared" si="32"/>
        <v>3.75</v>
      </c>
      <c r="H60" s="215">
        <f t="shared" si="26"/>
        <v>3.75</v>
      </c>
      <c r="I60" s="215">
        <f t="shared" si="32"/>
        <v>0</v>
      </c>
      <c r="J60" s="215">
        <f t="shared" si="32"/>
        <v>6</v>
      </c>
      <c r="K60" s="215">
        <f t="shared" ref="K60" si="33">SUM(K61:K61)</f>
        <v>0</v>
      </c>
      <c r="L60" s="215">
        <f t="shared" si="32"/>
        <v>79.5</v>
      </c>
      <c r="M60" s="215">
        <f t="shared" si="32"/>
        <v>75</v>
      </c>
      <c r="N60" s="215">
        <f t="shared" si="32"/>
        <v>219</v>
      </c>
      <c r="O60" s="215">
        <f t="shared" si="32"/>
        <v>180</v>
      </c>
      <c r="P60" s="215">
        <f t="shared" si="32"/>
        <v>21</v>
      </c>
      <c r="Q60" s="215">
        <f t="shared" si="32"/>
        <v>135</v>
      </c>
      <c r="R60" s="215">
        <f t="shared" si="32"/>
        <v>0.15000000000000002</v>
      </c>
      <c r="S60" s="215">
        <f t="shared" si="32"/>
        <v>33</v>
      </c>
      <c r="T60" s="215">
        <f t="shared" si="32"/>
        <v>0.06</v>
      </c>
      <c r="U60" s="215">
        <f t="shared" si="32"/>
        <v>0.255</v>
      </c>
      <c r="V60" s="215">
        <f t="shared" si="32"/>
        <v>0.60000000000000009</v>
      </c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  <c r="XY60"/>
      <c r="XZ60"/>
      <c r="YA60"/>
      <c r="YB60"/>
      <c r="YC60"/>
      <c r="YD60"/>
      <c r="YE60"/>
      <c r="YF60"/>
      <c r="YG60"/>
      <c r="YH60"/>
      <c r="YI60"/>
      <c r="YJ60"/>
      <c r="YK60"/>
      <c r="YL60"/>
      <c r="YM60"/>
      <c r="YN60"/>
      <c r="YO60"/>
      <c r="YP60"/>
      <c r="YQ60"/>
      <c r="YR60"/>
      <c r="YS60"/>
      <c r="YT60"/>
      <c r="YU60"/>
      <c r="YV60"/>
      <c r="YW60"/>
      <c r="YX60"/>
      <c r="YY60"/>
      <c r="YZ60"/>
      <c r="ZA60"/>
      <c r="ZB60"/>
      <c r="ZC60"/>
      <c r="ZD60"/>
      <c r="ZE60"/>
      <c r="ZF60"/>
      <c r="ZG60"/>
      <c r="ZH60"/>
      <c r="ZI60"/>
      <c r="ZJ60"/>
      <c r="ZK60"/>
      <c r="ZL60"/>
      <c r="ZM60"/>
      <c r="ZN60"/>
      <c r="ZO60"/>
      <c r="ZP60"/>
      <c r="ZQ60"/>
      <c r="ZR60"/>
      <c r="ZS60"/>
      <c r="ZT60"/>
      <c r="ZU60"/>
      <c r="ZV60"/>
      <c r="ZW60"/>
      <c r="ZX60"/>
      <c r="ZY60"/>
      <c r="ZZ60"/>
      <c r="AAA60"/>
      <c r="AAB60"/>
      <c r="AAC60"/>
      <c r="AAD60"/>
      <c r="AAE60"/>
      <c r="AAF60"/>
      <c r="AAG60"/>
      <c r="AAH60"/>
      <c r="AAI60"/>
      <c r="AAJ60"/>
      <c r="AAK60"/>
      <c r="AAL60"/>
      <c r="AAM60"/>
      <c r="AAN60"/>
      <c r="AAO60"/>
      <c r="AAP60"/>
      <c r="AAQ60"/>
      <c r="AAR60"/>
      <c r="AAS60"/>
      <c r="AAT60"/>
      <c r="AAU60"/>
      <c r="AAV60"/>
      <c r="AAW60"/>
      <c r="AAX60"/>
      <c r="AAY60"/>
      <c r="AAZ60"/>
      <c r="ABA60"/>
      <c r="ABB60"/>
      <c r="ABC60"/>
      <c r="ABD60"/>
      <c r="ABE60"/>
      <c r="ABF60"/>
      <c r="ABG60"/>
      <c r="ABH60"/>
      <c r="ABI60"/>
      <c r="ABJ60"/>
      <c r="ABK60"/>
      <c r="ABL60"/>
      <c r="ABM60"/>
      <c r="ABN60"/>
      <c r="ABO60"/>
      <c r="ABP60"/>
      <c r="ABQ60"/>
      <c r="ABR60"/>
      <c r="ABS60"/>
      <c r="ABT60"/>
      <c r="ABU60"/>
      <c r="ABV60"/>
      <c r="ABW60"/>
      <c r="ABX60"/>
      <c r="ABY60"/>
      <c r="ABZ60"/>
      <c r="ACA60"/>
      <c r="ACB60"/>
      <c r="ACC60"/>
      <c r="ACD60"/>
      <c r="ACE60"/>
      <c r="ACF60"/>
      <c r="ACG60"/>
      <c r="ACH60"/>
      <c r="ACI60"/>
      <c r="ACJ60"/>
      <c r="ACK60"/>
      <c r="ACL60"/>
      <c r="ACM60"/>
      <c r="ACN60"/>
      <c r="ACO60"/>
      <c r="ACP60"/>
      <c r="ACQ60"/>
      <c r="ACR60"/>
      <c r="ACS60"/>
      <c r="ACT60"/>
      <c r="ACU60"/>
      <c r="ACV60"/>
      <c r="ACW60"/>
      <c r="ACX60"/>
      <c r="ACY60"/>
      <c r="ACZ60"/>
      <c r="ADA60"/>
      <c r="ADB60"/>
      <c r="ADC60"/>
      <c r="ADD60"/>
      <c r="ADE60"/>
      <c r="ADF60"/>
      <c r="ADG60"/>
      <c r="ADH60"/>
      <c r="ADI60"/>
      <c r="ADJ60"/>
      <c r="ADK60"/>
      <c r="ADL60"/>
      <c r="ADM60"/>
      <c r="ADN60"/>
      <c r="ADO60"/>
      <c r="ADP60"/>
      <c r="ADQ60"/>
      <c r="ADR60"/>
      <c r="ADS60"/>
      <c r="ADT60"/>
      <c r="ADU60"/>
      <c r="ADV60"/>
      <c r="ADW60"/>
      <c r="ADX60"/>
      <c r="ADY60"/>
      <c r="ADZ60"/>
      <c r="AEA60"/>
      <c r="AEB60"/>
      <c r="AEC60"/>
      <c r="AED60"/>
      <c r="AEE60"/>
      <c r="AEF60"/>
      <c r="AEG60"/>
      <c r="AEH60"/>
      <c r="AEI60"/>
      <c r="AEJ60"/>
      <c r="AEK60"/>
      <c r="AEL60"/>
      <c r="AEM60"/>
      <c r="AEN60"/>
      <c r="AEO60"/>
      <c r="AEP60"/>
      <c r="AEQ60"/>
      <c r="AER60"/>
      <c r="AES60"/>
      <c r="AET60"/>
      <c r="AEU60"/>
      <c r="AEV60"/>
      <c r="AEW60"/>
      <c r="AEX60"/>
      <c r="AEY60"/>
      <c r="AEZ60"/>
      <c r="AFA60"/>
      <c r="AFB60"/>
      <c r="AFC60"/>
      <c r="AFD60"/>
      <c r="AFE60"/>
      <c r="AFF60"/>
      <c r="AFG60"/>
      <c r="AFH60"/>
      <c r="AFI60"/>
      <c r="AFJ60"/>
      <c r="AFK60"/>
      <c r="AFL60"/>
      <c r="AFM60"/>
      <c r="AFN60"/>
      <c r="AFO60"/>
      <c r="AFP60"/>
      <c r="AFQ60"/>
      <c r="AFR60"/>
      <c r="AFS60"/>
      <c r="AFT60"/>
      <c r="AFU60"/>
      <c r="AFV60"/>
      <c r="AFW60"/>
      <c r="AFX60"/>
      <c r="AFY60"/>
      <c r="AFZ60"/>
      <c r="AGA60"/>
      <c r="AGB60"/>
      <c r="AGC60"/>
      <c r="AGD60"/>
      <c r="AGE60"/>
      <c r="AGF60"/>
      <c r="AGG60"/>
      <c r="AGH60"/>
      <c r="AGI60"/>
      <c r="AGJ60"/>
      <c r="AGK60"/>
      <c r="AGL60"/>
      <c r="AGM60"/>
      <c r="AGN60"/>
      <c r="AGO60"/>
      <c r="AGP60"/>
      <c r="AGQ60"/>
      <c r="AGR60"/>
      <c r="AGS60"/>
      <c r="AGT60"/>
      <c r="AGU60"/>
      <c r="AGV60"/>
      <c r="AGW60"/>
      <c r="AGX60"/>
      <c r="AGY60"/>
      <c r="AGZ60"/>
      <c r="AHA60"/>
      <c r="AHB60"/>
      <c r="AHC60"/>
      <c r="AHD60"/>
      <c r="AHE60"/>
      <c r="AHF60"/>
      <c r="AHG60"/>
      <c r="AHH60"/>
      <c r="AHI60"/>
      <c r="AHJ60"/>
      <c r="AHK60"/>
      <c r="AHL60"/>
      <c r="AHM60"/>
      <c r="AHN60"/>
      <c r="AHO60"/>
      <c r="AHP60"/>
      <c r="AHQ60"/>
      <c r="AHR60"/>
      <c r="AHS60"/>
      <c r="AHT60"/>
      <c r="AHU60"/>
      <c r="AHV60"/>
      <c r="AHW60"/>
      <c r="AHX60"/>
      <c r="AHY60"/>
      <c r="AHZ60"/>
      <c r="AIA60"/>
      <c r="AIB60"/>
      <c r="AIC60"/>
      <c r="AID60"/>
      <c r="AIE60"/>
      <c r="AIF60"/>
      <c r="AIG60"/>
      <c r="AIH60"/>
      <c r="AII60"/>
      <c r="AIJ60"/>
      <c r="AIK60"/>
      <c r="AIL60"/>
      <c r="AIM60"/>
      <c r="AIN60"/>
      <c r="AIO60"/>
      <c r="AIP60"/>
      <c r="AIQ60"/>
      <c r="AIR60"/>
      <c r="AIS60"/>
      <c r="AIT60"/>
      <c r="AIU60"/>
      <c r="AIV60"/>
      <c r="AIW60"/>
      <c r="AIX60"/>
      <c r="AIY60"/>
      <c r="AIZ60"/>
      <c r="AJA60"/>
      <c r="AJB60"/>
      <c r="AJC60"/>
      <c r="AJD60"/>
      <c r="AJE60"/>
      <c r="AJF60"/>
      <c r="AJG60"/>
      <c r="AJH60"/>
      <c r="AJI60"/>
      <c r="AJJ60"/>
      <c r="AJK60"/>
      <c r="AJL60"/>
      <c r="AJM60"/>
      <c r="AJN60"/>
      <c r="AJO60"/>
      <c r="AJP60"/>
      <c r="AJQ60"/>
      <c r="AJR60"/>
      <c r="AJS60"/>
      <c r="AJT60"/>
      <c r="AJU60"/>
      <c r="AJV60"/>
      <c r="AJW60"/>
      <c r="AJX60"/>
      <c r="AJY60"/>
      <c r="AJZ60"/>
      <c r="AKA60"/>
      <c r="AKB60"/>
      <c r="AKC60"/>
      <c r="AKD60"/>
      <c r="AKE60"/>
      <c r="AKF60"/>
      <c r="AKG60"/>
      <c r="AKH60"/>
      <c r="AKI60"/>
      <c r="AKJ60"/>
      <c r="AKK60"/>
      <c r="AKL60"/>
      <c r="AKM60"/>
      <c r="AKN60"/>
      <c r="AKO60"/>
      <c r="AKP60"/>
      <c r="AKQ60"/>
      <c r="AKR60"/>
      <c r="AKS60"/>
      <c r="AKT60"/>
      <c r="AKU60"/>
      <c r="AKV60"/>
      <c r="AKW60"/>
      <c r="AKX60"/>
      <c r="AKY60"/>
      <c r="AKZ60"/>
      <c r="ALA60"/>
      <c r="ALB60"/>
      <c r="ALC60"/>
      <c r="ALD60"/>
      <c r="ALE60"/>
      <c r="ALF60"/>
      <c r="ALG60"/>
      <c r="ALH60"/>
      <c r="ALI60"/>
      <c r="ALJ60"/>
      <c r="ALK60"/>
      <c r="ALL60"/>
      <c r="ALM60"/>
      <c r="ALN60"/>
      <c r="ALO60"/>
      <c r="ALP60"/>
      <c r="ALQ60"/>
      <c r="ALR60"/>
      <c r="ALS60"/>
      <c r="ALT60"/>
      <c r="ALU60"/>
      <c r="ALV60"/>
      <c r="ALW60"/>
      <c r="ALX60"/>
      <c r="ALY60"/>
      <c r="ALZ60"/>
      <c r="AMA60"/>
      <c r="AMB60"/>
      <c r="AMC60"/>
      <c r="AMD60"/>
      <c r="AME60"/>
      <c r="AMF60"/>
      <c r="AMG60"/>
      <c r="AMH60"/>
      <c r="AMI60"/>
      <c r="AMJ60"/>
      <c r="AMK60"/>
      <c r="AML60"/>
    </row>
    <row r="61" spans="1:1026" x14ac:dyDescent="0.25">
      <c r="A61" s="212">
        <v>58</v>
      </c>
      <c r="B61" s="216" t="s">
        <v>908</v>
      </c>
      <c r="C61" s="215">
        <v>150</v>
      </c>
      <c r="D61" s="215">
        <v>4.3499999999999996</v>
      </c>
      <c r="E61" s="215">
        <f t="shared" si="25"/>
        <v>4.3499999999999996</v>
      </c>
      <c r="F61" s="215">
        <v>0</v>
      </c>
      <c r="G61" s="215">
        <v>3.75</v>
      </c>
      <c r="H61" s="215">
        <f t="shared" si="26"/>
        <v>3.75</v>
      </c>
      <c r="I61" s="215">
        <v>0</v>
      </c>
      <c r="J61" s="215">
        <v>6</v>
      </c>
      <c r="K61" s="215">
        <v>0</v>
      </c>
      <c r="L61" s="215">
        <v>79.5</v>
      </c>
      <c r="M61" s="215">
        <v>75</v>
      </c>
      <c r="N61" s="215">
        <v>219</v>
      </c>
      <c r="O61" s="215">
        <v>180</v>
      </c>
      <c r="P61" s="215">
        <v>21</v>
      </c>
      <c r="Q61" s="215">
        <v>135</v>
      </c>
      <c r="R61" s="215">
        <v>0.15000000000000002</v>
      </c>
      <c r="S61" s="215">
        <v>33</v>
      </c>
      <c r="T61" s="215">
        <v>0.06</v>
      </c>
      <c r="U61" s="215">
        <v>0.255</v>
      </c>
      <c r="V61" s="215">
        <v>0.60000000000000009</v>
      </c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  <c r="OJ61"/>
      <c r="OK61"/>
      <c r="OL61"/>
      <c r="OM61"/>
      <c r="ON61"/>
      <c r="OO61"/>
      <c r="OP61"/>
      <c r="OQ61"/>
      <c r="OR61"/>
      <c r="OS61"/>
      <c r="OT61"/>
      <c r="OU61"/>
      <c r="OV61"/>
      <c r="OW61"/>
      <c r="OX61"/>
      <c r="OY61"/>
      <c r="OZ61"/>
      <c r="PA61"/>
      <c r="PB61"/>
      <c r="PC61"/>
      <c r="PD61"/>
      <c r="PE61"/>
      <c r="PF61"/>
      <c r="PG61"/>
      <c r="PH61"/>
      <c r="PI61"/>
      <c r="PJ61"/>
      <c r="PK61"/>
      <c r="PL61"/>
      <c r="PM61"/>
      <c r="PN61"/>
      <c r="PO61"/>
      <c r="PP61"/>
      <c r="PQ61"/>
      <c r="PR61"/>
      <c r="PS61"/>
      <c r="PT61"/>
      <c r="PU61"/>
      <c r="PV61"/>
      <c r="PW61"/>
      <c r="PX61"/>
      <c r="PY61"/>
      <c r="PZ61"/>
      <c r="QA61"/>
      <c r="QB61"/>
      <c r="QC61"/>
      <c r="QD61"/>
      <c r="QE61"/>
      <c r="QF61"/>
      <c r="QG61"/>
      <c r="QH61"/>
      <c r="QI61"/>
      <c r="QJ61"/>
      <c r="QK61"/>
      <c r="QL61"/>
      <c r="QM61"/>
      <c r="QN61"/>
      <c r="QO61"/>
      <c r="QP61"/>
      <c r="QQ61"/>
      <c r="QR61"/>
      <c r="QS61"/>
      <c r="QT61"/>
      <c r="QU61"/>
      <c r="QV61"/>
      <c r="QW61"/>
      <c r="QX61"/>
      <c r="QY61"/>
      <c r="QZ61"/>
      <c r="RA61"/>
      <c r="RB61"/>
      <c r="RC61"/>
      <c r="RD61"/>
      <c r="RE61"/>
      <c r="RF61"/>
      <c r="RG61"/>
      <c r="RH61"/>
      <c r="RI61"/>
      <c r="RJ61"/>
      <c r="RK61"/>
      <c r="RL61"/>
      <c r="RM61"/>
      <c r="RN61"/>
      <c r="RO61"/>
      <c r="RP61"/>
      <c r="RQ61"/>
      <c r="RR61"/>
      <c r="RS61"/>
      <c r="RT61"/>
      <c r="RU61"/>
      <c r="RV61"/>
      <c r="RW61"/>
      <c r="RX61"/>
      <c r="RY61"/>
      <c r="RZ61"/>
      <c r="SA61"/>
      <c r="SB61"/>
      <c r="SC61"/>
      <c r="SD61"/>
      <c r="SE61"/>
      <c r="SF61"/>
      <c r="SG61"/>
      <c r="SH61"/>
      <c r="SI61"/>
      <c r="SJ61"/>
      <c r="SK61"/>
      <c r="SL61"/>
      <c r="SM61"/>
      <c r="SN61"/>
      <c r="SO61"/>
      <c r="SP61"/>
      <c r="SQ61"/>
      <c r="SR61"/>
      <c r="SS61"/>
      <c r="ST61"/>
      <c r="SU61"/>
      <c r="SV61"/>
      <c r="SW61"/>
      <c r="SX61"/>
      <c r="SY61"/>
      <c r="SZ61"/>
      <c r="TA61"/>
      <c r="TB61"/>
      <c r="TC61"/>
      <c r="TD61"/>
      <c r="TE61"/>
      <c r="TF61"/>
      <c r="TG61"/>
      <c r="TH61"/>
      <c r="TI61"/>
      <c r="TJ61"/>
      <c r="TK61"/>
      <c r="TL61"/>
      <c r="TM61"/>
      <c r="TN61"/>
      <c r="TO61"/>
      <c r="TP61"/>
      <c r="TQ61"/>
      <c r="TR61"/>
      <c r="TS61"/>
      <c r="TT61"/>
      <c r="TU61"/>
      <c r="TV61"/>
      <c r="TW61"/>
      <c r="TX61"/>
      <c r="TY61"/>
      <c r="TZ61"/>
      <c r="UA61"/>
      <c r="UB61"/>
      <c r="UC61"/>
      <c r="UD61"/>
      <c r="UE61"/>
      <c r="UF61"/>
      <c r="UG61"/>
      <c r="UH61"/>
      <c r="UI61"/>
      <c r="UJ61"/>
      <c r="UK61"/>
      <c r="UL61"/>
      <c r="UM61"/>
      <c r="UN61"/>
      <c r="UO61"/>
      <c r="UP61"/>
      <c r="UQ61"/>
      <c r="UR61"/>
      <c r="US61"/>
      <c r="UT61"/>
      <c r="UU61"/>
      <c r="UV61"/>
      <c r="UW61"/>
      <c r="UX61"/>
      <c r="UY61"/>
      <c r="UZ61"/>
      <c r="VA61"/>
      <c r="VB61"/>
      <c r="VC61"/>
      <c r="VD61"/>
      <c r="VE61"/>
      <c r="VF61"/>
      <c r="VG61"/>
      <c r="VH61"/>
      <c r="VI61"/>
      <c r="VJ61"/>
      <c r="VK61"/>
      <c r="VL61"/>
      <c r="VM61"/>
      <c r="VN61"/>
      <c r="VO61"/>
      <c r="VP61"/>
      <c r="VQ61"/>
      <c r="VR61"/>
      <c r="VS61"/>
      <c r="VT61"/>
      <c r="VU61"/>
      <c r="VV61"/>
      <c r="VW61"/>
      <c r="VX61"/>
      <c r="VY61"/>
      <c r="VZ61"/>
      <c r="WA61"/>
      <c r="WB61"/>
      <c r="WC61"/>
      <c r="WD61"/>
      <c r="WE61"/>
      <c r="WF61"/>
      <c r="WG61"/>
      <c r="WH61"/>
      <c r="WI61"/>
      <c r="WJ61"/>
      <c r="WK61"/>
      <c r="WL61"/>
      <c r="WM61"/>
      <c r="WN61"/>
      <c r="WO61"/>
      <c r="WP61"/>
      <c r="WQ61"/>
      <c r="WR61"/>
      <c r="WS61"/>
      <c r="WT61"/>
      <c r="WU61"/>
      <c r="WV61"/>
      <c r="WW61"/>
      <c r="WX61"/>
      <c r="WY61"/>
      <c r="WZ61"/>
      <c r="XA61"/>
      <c r="XB61"/>
      <c r="XC61"/>
      <c r="XD61"/>
      <c r="XE61"/>
      <c r="XF61"/>
      <c r="XG61"/>
      <c r="XH61"/>
      <c r="XI61"/>
      <c r="XJ61"/>
      <c r="XK61"/>
      <c r="XL61"/>
      <c r="XM61"/>
      <c r="XN61"/>
      <c r="XO61"/>
      <c r="XP61"/>
      <c r="XQ61"/>
      <c r="XR61"/>
      <c r="XS61"/>
      <c r="XT61"/>
      <c r="XU61"/>
      <c r="XV61"/>
      <c r="XW61"/>
      <c r="XX61"/>
      <c r="XY61"/>
      <c r="XZ61"/>
      <c r="YA61"/>
      <c r="YB61"/>
      <c r="YC61"/>
      <c r="YD61"/>
      <c r="YE61"/>
      <c r="YF61"/>
      <c r="YG61"/>
      <c r="YH61"/>
      <c r="YI61"/>
      <c r="YJ61"/>
      <c r="YK61"/>
      <c r="YL61"/>
      <c r="YM61"/>
      <c r="YN61"/>
      <c r="YO61"/>
      <c r="YP61"/>
      <c r="YQ61"/>
      <c r="YR61"/>
      <c r="YS61"/>
      <c r="YT61"/>
      <c r="YU61"/>
      <c r="YV61"/>
      <c r="YW61"/>
      <c r="YX61"/>
      <c r="YY61"/>
      <c r="YZ61"/>
      <c r="ZA61"/>
      <c r="ZB61"/>
      <c r="ZC61"/>
      <c r="ZD61"/>
      <c r="ZE61"/>
      <c r="ZF61"/>
      <c r="ZG61"/>
      <c r="ZH61"/>
      <c r="ZI61"/>
      <c r="ZJ61"/>
      <c r="ZK61"/>
      <c r="ZL61"/>
      <c r="ZM61"/>
      <c r="ZN61"/>
      <c r="ZO61"/>
      <c r="ZP61"/>
      <c r="ZQ61"/>
      <c r="ZR61"/>
      <c r="ZS61"/>
      <c r="ZT61"/>
      <c r="ZU61"/>
      <c r="ZV61"/>
      <c r="ZW61"/>
      <c r="ZX61"/>
      <c r="ZY61"/>
      <c r="ZZ61"/>
      <c r="AAA61"/>
      <c r="AAB61"/>
      <c r="AAC61"/>
      <c r="AAD61"/>
      <c r="AAE61"/>
      <c r="AAF61"/>
      <c r="AAG61"/>
      <c r="AAH61"/>
      <c r="AAI61"/>
      <c r="AAJ61"/>
      <c r="AAK61"/>
      <c r="AAL61"/>
      <c r="AAM61"/>
      <c r="AAN61"/>
      <c r="AAO61"/>
      <c r="AAP61"/>
      <c r="AAQ61"/>
      <c r="AAR61"/>
      <c r="AAS61"/>
      <c r="AAT61"/>
      <c r="AAU61"/>
      <c r="AAV61"/>
      <c r="AAW61"/>
      <c r="AAX61"/>
      <c r="AAY61"/>
      <c r="AAZ61"/>
      <c r="ABA61"/>
      <c r="ABB61"/>
      <c r="ABC61"/>
      <c r="ABD61"/>
      <c r="ABE61"/>
      <c r="ABF61"/>
      <c r="ABG61"/>
      <c r="ABH61"/>
      <c r="ABI61"/>
      <c r="ABJ61"/>
      <c r="ABK61"/>
      <c r="ABL61"/>
      <c r="ABM61"/>
      <c r="ABN61"/>
      <c r="ABO61"/>
      <c r="ABP61"/>
      <c r="ABQ61"/>
      <c r="ABR61"/>
      <c r="ABS61"/>
      <c r="ABT61"/>
      <c r="ABU61"/>
      <c r="ABV61"/>
      <c r="ABW61"/>
      <c r="ABX61"/>
      <c r="ABY61"/>
      <c r="ABZ61"/>
      <c r="ACA61"/>
      <c r="ACB61"/>
      <c r="ACC61"/>
      <c r="ACD61"/>
      <c r="ACE61"/>
      <c r="ACF61"/>
      <c r="ACG61"/>
      <c r="ACH61"/>
      <c r="ACI61"/>
      <c r="ACJ61"/>
      <c r="ACK61"/>
      <c r="ACL61"/>
      <c r="ACM61"/>
      <c r="ACN61"/>
      <c r="ACO61"/>
      <c r="ACP61"/>
      <c r="ACQ61"/>
      <c r="ACR61"/>
      <c r="ACS61"/>
      <c r="ACT61"/>
      <c r="ACU61"/>
      <c r="ACV61"/>
      <c r="ACW61"/>
      <c r="ACX61"/>
      <c r="ACY61"/>
      <c r="ACZ61"/>
      <c r="ADA61"/>
      <c r="ADB61"/>
      <c r="ADC61"/>
      <c r="ADD61"/>
      <c r="ADE61"/>
      <c r="ADF61"/>
      <c r="ADG61"/>
      <c r="ADH61"/>
      <c r="ADI61"/>
      <c r="ADJ61"/>
      <c r="ADK61"/>
      <c r="ADL61"/>
      <c r="ADM61"/>
      <c r="ADN61"/>
      <c r="ADO61"/>
      <c r="ADP61"/>
      <c r="ADQ61"/>
      <c r="ADR61"/>
      <c r="ADS61"/>
      <c r="ADT61"/>
      <c r="ADU61"/>
      <c r="ADV61"/>
      <c r="ADW61"/>
      <c r="ADX61"/>
      <c r="ADY61"/>
      <c r="ADZ61"/>
      <c r="AEA61"/>
      <c r="AEB61"/>
      <c r="AEC61"/>
      <c r="AED61"/>
      <c r="AEE61"/>
      <c r="AEF61"/>
      <c r="AEG61"/>
      <c r="AEH61"/>
      <c r="AEI61"/>
      <c r="AEJ61"/>
      <c r="AEK61"/>
      <c r="AEL61"/>
      <c r="AEM61"/>
      <c r="AEN61"/>
      <c r="AEO61"/>
      <c r="AEP61"/>
      <c r="AEQ61"/>
      <c r="AER61"/>
      <c r="AES61"/>
      <c r="AET61"/>
      <c r="AEU61"/>
      <c r="AEV61"/>
      <c r="AEW61"/>
      <c r="AEX61"/>
      <c r="AEY61"/>
      <c r="AEZ61"/>
      <c r="AFA61"/>
      <c r="AFB61"/>
      <c r="AFC61"/>
      <c r="AFD61"/>
      <c r="AFE61"/>
      <c r="AFF61"/>
      <c r="AFG61"/>
      <c r="AFH61"/>
      <c r="AFI61"/>
      <c r="AFJ61"/>
      <c r="AFK61"/>
      <c r="AFL61"/>
      <c r="AFM61"/>
      <c r="AFN61"/>
      <c r="AFO61"/>
      <c r="AFP61"/>
      <c r="AFQ61"/>
      <c r="AFR61"/>
      <c r="AFS61"/>
      <c r="AFT61"/>
      <c r="AFU61"/>
      <c r="AFV61"/>
      <c r="AFW61"/>
      <c r="AFX61"/>
      <c r="AFY61"/>
      <c r="AFZ61"/>
      <c r="AGA61"/>
      <c r="AGB61"/>
      <c r="AGC61"/>
      <c r="AGD61"/>
      <c r="AGE61"/>
      <c r="AGF61"/>
      <c r="AGG61"/>
      <c r="AGH61"/>
      <c r="AGI61"/>
      <c r="AGJ61"/>
      <c r="AGK61"/>
      <c r="AGL61"/>
      <c r="AGM61"/>
      <c r="AGN61"/>
      <c r="AGO61"/>
      <c r="AGP61"/>
      <c r="AGQ61"/>
      <c r="AGR61"/>
      <c r="AGS61"/>
      <c r="AGT61"/>
      <c r="AGU61"/>
      <c r="AGV61"/>
      <c r="AGW61"/>
      <c r="AGX61"/>
      <c r="AGY61"/>
      <c r="AGZ61"/>
      <c r="AHA61"/>
      <c r="AHB61"/>
      <c r="AHC61"/>
      <c r="AHD61"/>
      <c r="AHE61"/>
      <c r="AHF61"/>
      <c r="AHG61"/>
      <c r="AHH61"/>
      <c r="AHI61"/>
      <c r="AHJ61"/>
      <c r="AHK61"/>
      <c r="AHL61"/>
      <c r="AHM61"/>
      <c r="AHN61"/>
      <c r="AHO61"/>
      <c r="AHP61"/>
      <c r="AHQ61"/>
      <c r="AHR61"/>
      <c r="AHS61"/>
      <c r="AHT61"/>
      <c r="AHU61"/>
      <c r="AHV61"/>
      <c r="AHW61"/>
      <c r="AHX61"/>
      <c r="AHY61"/>
      <c r="AHZ61"/>
      <c r="AIA61"/>
      <c r="AIB61"/>
      <c r="AIC61"/>
      <c r="AID61"/>
      <c r="AIE61"/>
      <c r="AIF61"/>
      <c r="AIG61"/>
      <c r="AIH61"/>
      <c r="AII61"/>
      <c r="AIJ61"/>
      <c r="AIK61"/>
      <c r="AIL61"/>
      <c r="AIM61"/>
      <c r="AIN61"/>
      <c r="AIO61"/>
      <c r="AIP61"/>
      <c r="AIQ61"/>
      <c r="AIR61"/>
      <c r="AIS61"/>
      <c r="AIT61"/>
      <c r="AIU61"/>
      <c r="AIV61"/>
      <c r="AIW61"/>
      <c r="AIX61"/>
      <c r="AIY61"/>
      <c r="AIZ61"/>
      <c r="AJA61"/>
      <c r="AJB61"/>
      <c r="AJC61"/>
      <c r="AJD61"/>
      <c r="AJE61"/>
      <c r="AJF61"/>
      <c r="AJG61"/>
      <c r="AJH61"/>
      <c r="AJI61"/>
      <c r="AJJ61"/>
      <c r="AJK61"/>
      <c r="AJL61"/>
      <c r="AJM61"/>
      <c r="AJN61"/>
      <c r="AJO61"/>
      <c r="AJP61"/>
      <c r="AJQ61"/>
      <c r="AJR61"/>
      <c r="AJS61"/>
      <c r="AJT61"/>
      <c r="AJU61"/>
      <c r="AJV61"/>
      <c r="AJW61"/>
      <c r="AJX61"/>
      <c r="AJY61"/>
      <c r="AJZ61"/>
      <c r="AKA61"/>
      <c r="AKB61"/>
      <c r="AKC61"/>
      <c r="AKD61"/>
      <c r="AKE61"/>
      <c r="AKF61"/>
      <c r="AKG61"/>
      <c r="AKH61"/>
      <c r="AKI61"/>
      <c r="AKJ61"/>
      <c r="AKK61"/>
      <c r="AKL61"/>
      <c r="AKM61"/>
      <c r="AKN61"/>
      <c r="AKO61"/>
      <c r="AKP61"/>
      <c r="AKQ61"/>
      <c r="AKR61"/>
      <c r="AKS61"/>
      <c r="AKT61"/>
      <c r="AKU61"/>
      <c r="AKV61"/>
      <c r="AKW61"/>
      <c r="AKX61"/>
      <c r="AKY61"/>
      <c r="AKZ61"/>
      <c r="ALA61"/>
      <c r="ALB61"/>
      <c r="ALC61"/>
      <c r="ALD61"/>
      <c r="ALE61"/>
      <c r="ALF61"/>
      <c r="ALG61"/>
      <c r="ALH61"/>
      <c r="ALI61"/>
      <c r="ALJ61"/>
      <c r="ALK61"/>
      <c r="ALL61"/>
      <c r="ALM61"/>
      <c r="ALN61"/>
      <c r="ALO61"/>
      <c r="ALP61"/>
      <c r="ALQ61"/>
      <c r="ALR61"/>
      <c r="ALS61"/>
      <c r="ALT61"/>
      <c r="ALU61"/>
      <c r="ALV61"/>
      <c r="ALW61"/>
      <c r="ALX61"/>
      <c r="ALY61"/>
      <c r="ALZ61"/>
      <c r="AMA61"/>
      <c r="AMB61"/>
      <c r="AMC61"/>
      <c r="AMD61"/>
      <c r="AME61"/>
      <c r="AMF61"/>
      <c r="AMG61"/>
      <c r="AMH61"/>
      <c r="AMI61"/>
      <c r="AMJ61"/>
      <c r="AMK61"/>
      <c r="AML61"/>
    </row>
    <row r="62" spans="1:1026" x14ac:dyDescent="0.25">
      <c r="A62" s="212">
        <v>60</v>
      </c>
      <c r="B62" s="216" t="s">
        <v>909</v>
      </c>
      <c r="C62" s="215">
        <v>50</v>
      </c>
      <c r="D62" s="215">
        <v>9.8699999999999992</v>
      </c>
      <c r="E62" s="215">
        <f t="shared" si="25"/>
        <v>9.8699999999999992</v>
      </c>
      <c r="F62" s="215">
        <v>0</v>
      </c>
      <c r="G62" s="215">
        <v>2.2000000000000002</v>
      </c>
      <c r="H62" s="215">
        <f t="shared" si="26"/>
        <v>2.2000000000000002</v>
      </c>
      <c r="I62" s="215">
        <v>0</v>
      </c>
      <c r="J62" s="215">
        <v>1.365</v>
      </c>
      <c r="K62" s="215">
        <v>0</v>
      </c>
      <c r="L62" s="215">
        <f>D62*4+J62*4+G62*9</f>
        <v>64.739999999999995</v>
      </c>
      <c r="M62" s="215">
        <v>15.58</v>
      </c>
      <c r="N62" s="215">
        <v>46.48</v>
      </c>
      <c r="O62" s="215">
        <v>72.16</v>
      </c>
      <c r="P62" s="215">
        <v>10.005000000000001</v>
      </c>
      <c r="Q62" s="215">
        <v>95.7</v>
      </c>
      <c r="R62" s="215">
        <v>0.17400000000000002</v>
      </c>
      <c r="S62" s="215">
        <v>9</v>
      </c>
      <c r="T62" s="215">
        <v>1.44E-2</v>
      </c>
      <c r="U62" s="215">
        <v>0.10400000000000001</v>
      </c>
      <c r="V62" s="215">
        <v>0.1</v>
      </c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OK62"/>
      <c r="OL62"/>
      <c r="OM62"/>
      <c r="ON62"/>
      <c r="OO62"/>
      <c r="OP62"/>
      <c r="OQ62"/>
      <c r="OR62"/>
      <c r="OS62"/>
      <c r="OT62"/>
      <c r="OU62"/>
      <c r="OV62"/>
      <c r="OW62"/>
      <c r="OX62"/>
      <c r="OY62"/>
      <c r="OZ62"/>
      <c r="PA62"/>
      <c r="PB62"/>
      <c r="PC62"/>
      <c r="PD62"/>
      <c r="PE62"/>
      <c r="PF62"/>
      <c r="PG62"/>
      <c r="PH62"/>
      <c r="PI62"/>
      <c r="PJ62"/>
      <c r="PK62"/>
      <c r="PL62"/>
      <c r="PM62"/>
      <c r="PN62"/>
      <c r="PO62"/>
      <c r="PP62"/>
      <c r="PQ62"/>
      <c r="PR62"/>
      <c r="PS62"/>
      <c r="PT62"/>
      <c r="PU62"/>
      <c r="PV62"/>
      <c r="PW62"/>
      <c r="PX62"/>
      <c r="PY62"/>
      <c r="PZ62"/>
      <c r="QA62"/>
      <c r="QB62"/>
      <c r="QC62"/>
      <c r="QD62"/>
      <c r="QE62"/>
      <c r="QF62"/>
      <c r="QG62"/>
      <c r="QH62"/>
      <c r="QI62"/>
      <c r="QJ62"/>
      <c r="QK62"/>
      <c r="QL62"/>
      <c r="QM62"/>
      <c r="QN62"/>
      <c r="QO62"/>
      <c r="QP62"/>
      <c r="QQ62"/>
      <c r="QR62"/>
      <c r="QS62"/>
      <c r="QT62"/>
      <c r="QU62"/>
      <c r="QV62"/>
      <c r="QW62"/>
      <c r="QX62"/>
      <c r="QY62"/>
      <c r="QZ62"/>
      <c r="RA62"/>
      <c r="RB62"/>
      <c r="RC62"/>
      <c r="RD62"/>
      <c r="RE62"/>
      <c r="RF62"/>
      <c r="RG62"/>
      <c r="RH62"/>
      <c r="RI62"/>
      <c r="RJ62"/>
      <c r="RK62"/>
      <c r="RL62"/>
      <c r="RM62"/>
      <c r="RN62"/>
      <c r="RO62"/>
      <c r="RP62"/>
      <c r="RQ62"/>
      <c r="RR62"/>
      <c r="RS62"/>
      <c r="RT62"/>
      <c r="RU62"/>
      <c r="RV62"/>
      <c r="RW62"/>
      <c r="RX62"/>
      <c r="RY62"/>
      <c r="RZ62"/>
      <c r="SA62"/>
      <c r="SB62"/>
      <c r="SC62"/>
      <c r="SD62"/>
      <c r="SE62"/>
      <c r="SF62"/>
      <c r="SG62"/>
      <c r="SH62"/>
      <c r="SI62"/>
      <c r="SJ62"/>
      <c r="SK62"/>
      <c r="SL62"/>
      <c r="SM62"/>
      <c r="SN62"/>
      <c r="SO62"/>
      <c r="SP62"/>
      <c r="SQ62"/>
      <c r="SR62"/>
      <c r="SS62"/>
      <c r="ST62"/>
      <c r="SU62"/>
      <c r="SV62"/>
      <c r="SW62"/>
      <c r="SX62"/>
      <c r="SY62"/>
      <c r="SZ62"/>
      <c r="TA62"/>
      <c r="TB62"/>
      <c r="TC62"/>
      <c r="TD62"/>
      <c r="TE62"/>
      <c r="TF62"/>
      <c r="TG62"/>
      <c r="TH62"/>
      <c r="TI62"/>
      <c r="TJ62"/>
      <c r="TK62"/>
      <c r="TL62"/>
      <c r="TM62"/>
      <c r="TN62"/>
      <c r="TO62"/>
      <c r="TP62"/>
      <c r="TQ62"/>
      <c r="TR62"/>
      <c r="TS62"/>
      <c r="TT62"/>
      <c r="TU62"/>
      <c r="TV62"/>
      <c r="TW62"/>
      <c r="TX62"/>
      <c r="TY62"/>
      <c r="TZ62"/>
      <c r="UA62"/>
      <c r="UB62"/>
      <c r="UC62"/>
      <c r="UD62"/>
      <c r="UE62"/>
      <c r="UF62"/>
      <c r="UG62"/>
      <c r="UH62"/>
      <c r="UI62"/>
      <c r="UJ62"/>
      <c r="UK62"/>
      <c r="UL62"/>
      <c r="UM62"/>
      <c r="UN62"/>
      <c r="UO62"/>
      <c r="UP62"/>
      <c r="UQ62"/>
      <c r="UR62"/>
      <c r="US62"/>
      <c r="UT62"/>
      <c r="UU62"/>
      <c r="UV62"/>
      <c r="UW62"/>
      <c r="UX62"/>
      <c r="UY62"/>
      <c r="UZ62"/>
      <c r="VA62"/>
      <c r="VB62"/>
      <c r="VC62"/>
      <c r="VD62"/>
      <c r="VE62"/>
      <c r="VF62"/>
      <c r="VG62"/>
      <c r="VH62"/>
      <c r="VI62"/>
      <c r="VJ62"/>
      <c r="VK62"/>
      <c r="VL62"/>
      <c r="VM62"/>
      <c r="VN62"/>
      <c r="VO62"/>
      <c r="VP62"/>
      <c r="VQ62"/>
      <c r="VR62"/>
      <c r="VS62"/>
      <c r="VT62"/>
      <c r="VU62"/>
      <c r="VV62"/>
      <c r="VW62"/>
      <c r="VX62"/>
      <c r="VY62"/>
      <c r="VZ62"/>
      <c r="WA62"/>
      <c r="WB62"/>
      <c r="WC62"/>
      <c r="WD62"/>
      <c r="WE62"/>
      <c r="WF62"/>
      <c r="WG62"/>
      <c r="WH62"/>
      <c r="WI62"/>
      <c r="WJ62"/>
      <c r="WK62"/>
      <c r="WL62"/>
      <c r="WM62"/>
      <c r="WN62"/>
      <c r="WO62"/>
      <c r="WP62"/>
      <c r="WQ62"/>
      <c r="WR62"/>
      <c r="WS62"/>
      <c r="WT62"/>
      <c r="WU62"/>
      <c r="WV62"/>
      <c r="WW62"/>
      <c r="WX62"/>
      <c r="WY62"/>
      <c r="WZ62"/>
      <c r="XA62"/>
      <c r="XB62"/>
      <c r="XC62"/>
      <c r="XD62"/>
      <c r="XE62"/>
      <c r="XF62"/>
      <c r="XG62"/>
      <c r="XH62"/>
      <c r="XI62"/>
      <c r="XJ62"/>
      <c r="XK62"/>
      <c r="XL62"/>
      <c r="XM62"/>
      <c r="XN62"/>
      <c r="XO62"/>
      <c r="XP62"/>
      <c r="XQ62"/>
      <c r="XR62"/>
      <c r="XS62"/>
      <c r="XT62"/>
      <c r="XU62"/>
      <c r="XV62"/>
      <c r="XW62"/>
      <c r="XX62"/>
      <c r="XY62"/>
      <c r="XZ62"/>
      <c r="YA62"/>
      <c r="YB62"/>
      <c r="YC62"/>
      <c r="YD62"/>
      <c r="YE62"/>
      <c r="YF62"/>
      <c r="YG62"/>
      <c r="YH62"/>
      <c r="YI62"/>
      <c r="YJ62"/>
      <c r="YK62"/>
      <c r="YL62"/>
      <c r="YM62"/>
      <c r="YN62"/>
      <c r="YO62"/>
      <c r="YP62"/>
      <c r="YQ62"/>
      <c r="YR62"/>
      <c r="YS62"/>
      <c r="YT62"/>
      <c r="YU62"/>
      <c r="YV62"/>
      <c r="YW62"/>
      <c r="YX62"/>
      <c r="YY62"/>
      <c r="YZ62"/>
      <c r="ZA62"/>
      <c r="ZB62"/>
      <c r="ZC62"/>
      <c r="ZD62"/>
      <c r="ZE62"/>
      <c r="ZF62"/>
      <c r="ZG62"/>
      <c r="ZH62"/>
      <c r="ZI62"/>
      <c r="ZJ62"/>
      <c r="ZK62"/>
      <c r="ZL62"/>
      <c r="ZM62"/>
      <c r="ZN62"/>
      <c r="ZO62"/>
      <c r="ZP62"/>
      <c r="ZQ62"/>
      <c r="ZR62"/>
      <c r="ZS62"/>
      <c r="ZT62"/>
      <c r="ZU62"/>
      <c r="ZV62"/>
      <c r="ZW62"/>
      <c r="ZX62"/>
      <c r="ZY62"/>
      <c r="ZZ62"/>
      <c r="AAA62"/>
      <c r="AAB62"/>
      <c r="AAC62"/>
      <c r="AAD62"/>
      <c r="AAE62"/>
      <c r="AAF62"/>
      <c r="AAG62"/>
      <c r="AAH62"/>
      <c r="AAI62"/>
      <c r="AAJ62"/>
      <c r="AAK62"/>
      <c r="AAL62"/>
      <c r="AAM62"/>
      <c r="AAN62"/>
      <c r="AAO62"/>
      <c r="AAP62"/>
      <c r="AAQ62"/>
      <c r="AAR62"/>
      <c r="AAS62"/>
      <c r="AAT62"/>
      <c r="AAU62"/>
      <c r="AAV62"/>
      <c r="AAW62"/>
      <c r="AAX62"/>
      <c r="AAY62"/>
      <c r="AAZ62"/>
      <c r="ABA62"/>
      <c r="ABB62"/>
      <c r="ABC62"/>
      <c r="ABD62"/>
      <c r="ABE62"/>
      <c r="ABF62"/>
      <c r="ABG62"/>
      <c r="ABH62"/>
      <c r="ABI62"/>
      <c r="ABJ62"/>
      <c r="ABK62"/>
      <c r="ABL62"/>
      <c r="ABM62"/>
      <c r="ABN62"/>
      <c r="ABO62"/>
      <c r="ABP62"/>
      <c r="ABQ62"/>
      <c r="ABR62"/>
      <c r="ABS62"/>
      <c r="ABT62"/>
      <c r="ABU62"/>
      <c r="ABV62"/>
      <c r="ABW62"/>
      <c r="ABX62"/>
      <c r="ABY62"/>
      <c r="ABZ62"/>
      <c r="ACA62"/>
      <c r="ACB62"/>
      <c r="ACC62"/>
      <c r="ACD62"/>
      <c r="ACE62"/>
      <c r="ACF62"/>
      <c r="ACG62"/>
      <c r="ACH62"/>
      <c r="ACI62"/>
      <c r="ACJ62"/>
      <c r="ACK62"/>
      <c r="ACL62"/>
      <c r="ACM62"/>
      <c r="ACN62"/>
      <c r="ACO62"/>
      <c r="ACP62"/>
      <c r="ACQ62"/>
      <c r="ACR62"/>
      <c r="ACS62"/>
      <c r="ACT62"/>
      <c r="ACU62"/>
      <c r="ACV62"/>
      <c r="ACW62"/>
      <c r="ACX62"/>
      <c r="ACY62"/>
      <c r="ACZ62"/>
      <c r="ADA62"/>
      <c r="ADB62"/>
      <c r="ADC62"/>
      <c r="ADD62"/>
      <c r="ADE62"/>
      <c r="ADF62"/>
      <c r="ADG62"/>
      <c r="ADH62"/>
      <c r="ADI62"/>
      <c r="ADJ62"/>
      <c r="ADK62"/>
      <c r="ADL62"/>
      <c r="ADM62"/>
      <c r="ADN62"/>
      <c r="ADO62"/>
      <c r="ADP62"/>
      <c r="ADQ62"/>
      <c r="ADR62"/>
      <c r="ADS62"/>
      <c r="ADT62"/>
      <c r="ADU62"/>
      <c r="ADV62"/>
      <c r="ADW62"/>
      <c r="ADX62"/>
      <c r="ADY62"/>
      <c r="ADZ62"/>
      <c r="AEA62"/>
      <c r="AEB62"/>
      <c r="AEC62"/>
      <c r="AED62"/>
      <c r="AEE62"/>
      <c r="AEF62"/>
      <c r="AEG62"/>
      <c r="AEH62"/>
      <c r="AEI62"/>
      <c r="AEJ62"/>
      <c r="AEK62"/>
      <c r="AEL62"/>
      <c r="AEM62"/>
      <c r="AEN62"/>
      <c r="AEO62"/>
      <c r="AEP62"/>
      <c r="AEQ62"/>
      <c r="AER62"/>
      <c r="AES62"/>
      <c r="AET62"/>
      <c r="AEU62"/>
      <c r="AEV62"/>
      <c r="AEW62"/>
      <c r="AEX62"/>
      <c r="AEY62"/>
      <c r="AEZ62"/>
      <c r="AFA62"/>
      <c r="AFB62"/>
      <c r="AFC62"/>
      <c r="AFD62"/>
      <c r="AFE62"/>
      <c r="AFF62"/>
      <c r="AFG62"/>
      <c r="AFH62"/>
      <c r="AFI62"/>
      <c r="AFJ62"/>
      <c r="AFK62"/>
      <c r="AFL62"/>
      <c r="AFM62"/>
      <c r="AFN62"/>
      <c r="AFO62"/>
      <c r="AFP62"/>
      <c r="AFQ62"/>
      <c r="AFR62"/>
      <c r="AFS62"/>
      <c r="AFT62"/>
      <c r="AFU62"/>
      <c r="AFV62"/>
      <c r="AFW62"/>
      <c r="AFX62"/>
      <c r="AFY62"/>
      <c r="AFZ62"/>
      <c r="AGA62"/>
      <c r="AGB62"/>
      <c r="AGC62"/>
      <c r="AGD62"/>
      <c r="AGE62"/>
      <c r="AGF62"/>
      <c r="AGG62"/>
      <c r="AGH62"/>
      <c r="AGI62"/>
      <c r="AGJ62"/>
      <c r="AGK62"/>
      <c r="AGL62"/>
      <c r="AGM62"/>
      <c r="AGN62"/>
      <c r="AGO62"/>
      <c r="AGP62"/>
      <c r="AGQ62"/>
      <c r="AGR62"/>
      <c r="AGS62"/>
      <c r="AGT62"/>
      <c r="AGU62"/>
      <c r="AGV62"/>
      <c r="AGW62"/>
      <c r="AGX62"/>
      <c r="AGY62"/>
      <c r="AGZ62"/>
      <c r="AHA62"/>
      <c r="AHB62"/>
      <c r="AHC62"/>
      <c r="AHD62"/>
      <c r="AHE62"/>
      <c r="AHF62"/>
      <c r="AHG62"/>
      <c r="AHH62"/>
      <c r="AHI62"/>
      <c r="AHJ62"/>
      <c r="AHK62"/>
      <c r="AHL62"/>
      <c r="AHM62"/>
      <c r="AHN62"/>
      <c r="AHO62"/>
      <c r="AHP62"/>
      <c r="AHQ62"/>
      <c r="AHR62"/>
      <c r="AHS62"/>
      <c r="AHT62"/>
      <c r="AHU62"/>
      <c r="AHV62"/>
      <c r="AHW62"/>
      <c r="AHX62"/>
      <c r="AHY62"/>
      <c r="AHZ62"/>
      <c r="AIA62"/>
      <c r="AIB62"/>
      <c r="AIC62"/>
      <c r="AID62"/>
      <c r="AIE62"/>
      <c r="AIF62"/>
      <c r="AIG62"/>
      <c r="AIH62"/>
      <c r="AII62"/>
      <c r="AIJ62"/>
      <c r="AIK62"/>
      <c r="AIL62"/>
      <c r="AIM62"/>
      <c r="AIN62"/>
      <c r="AIO62"/>
      <c r="AIP62"/>
      <c r="AIQ62"/>
      <c r="AIR62"/>
      <c r="AIS62"/>
      <c r="AIT62"/>
      <c r="AIU62"/>
      <c r="AIV62"/>
      <c r="AIW62"/>
      <c r="AIX62"/>
      <c r="AIY62"/>
      <c r="AIZ62"/>
      <c r="AJA62"/>
      <c r="AJB62"/>
      <c r="AJC62"/>
      <c r="AJD62"/>
      <c r="AJE62"/>
      <c r="AJF62"/>
      <c r="AJG62"/>
      <c r="AJH62"/>
      <c r="AJI62"/>
      <c r="AJJ62"/>
      <c r="AJK62"/>
      <c r="AJL62"/>
      <c r="AJM62"/>
      <c r="AJN62"/>
      <c r="AJO62"/>
      <c r="AJP62"/>
      <c r="AJQ62"/>
      <c r="AJR62"/>
      <c r="AJS62"/>
      <c r="AJT62"/>
      <c r="AJU62"/>
      <c r="AJV62"/>
      <c r="AJW62"/>
      <c r="AJX62"/>
      <c r="AJY62"/>
      <c r="AJZ62"/>
      <c r="AKA62"/>
      <c r="AKB62"/>
      <c r="AKC62"/>
      <c r="AKD62"/>
      <c r="AKE62"/>
      <c r="AKF62"/>
      <c r="AKG62"/>
      <c r="AKH62"/>
      <c r="AKI62"/>
      <c r="AKJ62"/>
      <c r="AKK62"/>
      <c r="AKL62"/>
      <c r="AKM62"/>
      <c r="AKN62"/>
      <c r="AKO62"/>
      <c r="AKP62"/>
      <c r="AKQ62"/>
      <c r="AKR62"/>
      <c r="AKS62"/>
      <c r="AKT62"/>
      <c r="AKU62"/>
      <c r="AKV62"/>
      <c r="AKW62"/>
      <c r="AKX62"/>
      <c r="AKY62"/>
      <c r="AKZ62"/>
      <c r="ALA62"/>
      <c r="ALB62"/>
      <c r="ALC62"/>
      <c r="ALD62"/>
      <c r="ALE62"/>
      <c r="ALF62"/>
      <c r="ALG62"/>
      <c r="ALH62"/>
      <c r="ALI62"/>
      <c r="ALJ62"/>
      <c r="ALK62"/>
      <c r="ALL62"/>
      <c r="ALM62"/>
      <c r="ALN62"/>
      <c r="ALO62"/>
      <c r="ALP62"/>
      <c r="ALQ62"/>
      <c r="ALR62"/>
      <c r="ALS62"/>
      <c r="ALT62"/>
      <c r="ALU62"/>
      <c r="ALV62"/>
      <c r="ALW62"/>
      <c r="ALX62"/>
      <c r="ALY62"/>
      <c r="ALZ62"/>
      <c r="AMA62"/>
      <c r="AMB62"/>
      <c r="AMC62"/>
      <c r="AMD62"/>
      <c r="AME62"/>
      <c r="AMF62"/>
      <c r="AMG62"/>
      <c r="AMH62"/>
      <c r="AMI62"/>
      <c r="AMJ62"/>
      <c r="AMK62"/>
      <c r="AML62"/>
    </row>
    <row r="63" spans="1:1026" x14ac:dyDescent="0.25">
      <c r="A63" s="212">
        <v>61</v>
      </c>
      <c r="B63" s="216" t="s">
        <v>910</v>
      </c>
      <c r="C63" s="215">
        <v>10</v>
      </c>
      <c r="D63" s="215">
        <v>2.6</v>
      </c>
      <c r="E63" s="215">
        <f t="shared" si="25"/>
        <v>2.6</v>
      </c>
      <c r="F63" s="215">
        <v>0</v>
      </c>
      <c r="G63" s="215">
        <v>2.61</v>
      </c>
      <c r="H63" s="215">
        <f t="shared" si="26"/>
        <v>2.61</v>
      </c>
      <c r="I63" s="215">
        <v>0</v>
      </c>
      <c r="J63" s="215">
        <v>0</v>
      </c>
      <c r="K63" s="215">
        <v>0</v>
      </c>
      <c r="L63" s="215">
        <v>34.4</v>
      </c>
      <c r="M63" s="215">
        <v>86</v>
      </c>
      <c r="N63" s="215">
        <v>9.5</v>
      </c>
      <c r="O63" s="215">
        <v>100</v>
      </c>
      <c r="P63" s="215">
        <v>4.5</v>
      </c>
      <c r="Q63" s="215">
        <v>64</v>
      </c>
      <c r="R63" s="215">
        <v>0.1</v>
      </c>
      <c r="S63" s="215">
        <v>25.8</v>
      </c>
      <c r="T63" s="215">
        <v>3.0000000000000001E-3</v>
      </c>
      <c r="U63" s="215">
        <v>0.03</v>
      </c>
      <c r="V63" s="215">
        <v>0.08</v>
      </c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OK63"/>
      <c r="OL63"/>
      <c r="OM63"/>
      <c r="ON63"/>
      <c r="OO63"/>
      <c r="OP63"/>
      <c r="OQ63"/>
      <c r="OR63"/>
      <c r="OS63"/>
      <c r="OT63"/>
      <c r="OU63"/>
      <c r="OV63"/>
      <c r="OW63"/>
      <c r="OX63"/>
      <c r="OY63"/>
      <c r="OZ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Q63"/>
      <c r="PR63"/>
      <c r="PS63"/>
      <c r="PT63"/>
      <c r="PU63"/>
      <c r="PV63"/>
      <c r="PW63"/>
      <c r="PX63"/>
      <c r="PY63"/>
      <c r="PZ63"/>
      <c r="QA63"/>
      <c r="QB63"/>
      <c r="QC63"/>
      <c r="QD63"/>
      <c r="QE63"/>
      <c r="QF63"/>
      <c r="QG63"/>
      <c r="QH63"/>
      <c r="QI63"/>
      <c r="QJ63"/>
      <c r="QK63"/>
      <c r="QL63"/>
      <c r="QM63"/>
      <c r="QN63"/>
      <c r="QO63"/>
      <c r="QP63"/>
      <c r="QQ63"/>
      <c r="QR63"/>
      <c r="QS63"/>
      <c r="QT63"/>
      <c r="QU63"/>
      <c r="QV63"/>
      <c r="QW63"/>
      <c r="QX63"/>
      <c r="QY63"/>
      <c r="QZ63"/>
      <c r="RA63"/>
      <c r="RB63"/>
      <c r="RC63"/>
      <c r="RD63"/>
      <c r="RE63"/>
      <c r="RF63"/>
      <c r="RG63"/>
      <c r="RH63"/>
      <c r="RI63"/>
      <c r="RJ63"/>
      <c r="RK63"/>
      <c r="RL63"/>
      <c r="RM63"/>
      <c r="RN63"/>
      <c r="RO63"/>
      <c r="RP63"/>
      <c r="RQ63"/>
      <c r="RR63"/>
      <c r="RS63"/>
      <c r="RT63"/>
      <c r="RU63"/>
      <c r="RV63"/>
      <c r="RW63"/>
      <c r="RX63"/>
      <c r="RY63"/>
      <c r="RZ63"/>
      <c r="SA63"/>
      <c r="SB63"/>
      <c r="SC63"/>
      <c r="SD63"/>
      <c r="SE63"/>
      <c r="SF63"/>
      <c r="SG63"/>
      <c r="SH63"/>
      <c r="SI63"/>
      <c r="SJ63"/>
      <c r="SK63"/>
      <c r="SL63"/>
      <c r="SM63"/>
      <c r="SN63"/>
      <c r="SO63"/>
      <c r="SP63"/>
      <c r="SQ63"/>
      <c r="SR63"/>
      <c r="SS63"/>
      <c r="ST63"/>
      <c r="SU63"/>
      <c r="SV63"/>
      <c r="SW63"/>
      <c r="SX63"/>
      <c r="SY63"/>
      <c r="SZ63"/>
      <c r="TA63"/>
      <c r="TB63"/>
      <c r="TC63"/>
      <c r="TD63"/>
      <c r="TE63"/>
      <c r="TF63"/>
      <c r="TG63"/>
      <c r="TH63"/>
      <c r="TI63"/>
      <c r="TJ63"/>
      <c r="TK63"/>
      <c r="TL63"/>
      <c r="TM63"/>
      <c r="TN63"/>
      <c r="TO63"/>
      <c r="TP63"/>
      <c r="TQ63"/>
      <c r="TR63"/>
      <c r="TS63"/>
      <c r="TT63"/>
      <c r="TU63"/>
      <c r="TV63"/>
      <c r="TW63"/>
      <c r="TX63"/>
      <c r="TY63"/>
      <c r="TZ63"/>
      <c r="UA63"/>
      <c r="UB63"/>
      <c r="UC63"/>
      <c r="UD63"/>
      <c r="UE63"/>
      <c r="UF63"/>
      <c r="UG63"/>
      <c r="UH63"/>
      <c r="UI63"/>
      <c r="UJ63"/>
      <c r="UK63"/>
      <c r="UL63"/>
      <c r="UM63"/>
      <c r="UN63"/>
      <c r="UO63"/>
      <c r="UP63"/>
      <c r="UQ63"/>
      <c r="UR63"/>
      <c r="US63"/>
      <c r="UT63"/>
      <c r="UU63"/>
      <c r="UV63"/>
      <c r="UW63"/>
      <c r="UX63"/>
      <c r="UY63"/>
      <c r="UZ63"/>
      <c r="VA63"/>
      <c r="VB63"/>
      <c r="VC63"/>
      <c r="VD63"/>
      <c r="VE63"/>
      <c r="VF63"/>
      <c r="VG63"/>
      <c r="VH63"/>
      <c r="VI63"/>
      <c r="VJ63"/>
      <c r="VK63"/>
      <c r="VL63"/>
      <c r="VM63"/>
      <c r="VN63"/>
      <c r="VO63"/>
      <c r="VP63"/>
      <c r="VQ63"/>
      <c r="VR63"/>
      <c r="VS63"/>
      <c r="VT63"/>
      <c r="VU63"/>
      <c r="VV63"/>
      <c r="VW63"/>
      <c r="VX63"/>
      <c r="VY63"/>
      <c r="VZ63"/>
      <c r="WA63"/>
      <c r="WB63"/>
      <c r="WC63"/>
      <c r="WD63"/>
      <c r="WE63"/>
      <c r="WF63"/>
      <c r="WG63"/>
      <c r="WH63"/>
      <c r="WI63"/>
      <c r="WJ63"/>
      <c r="WK63"/>
      <c r="WL63"/>
      <c r="WM63"/>
      <c r="WN63"/>
      <c r="WO63"/>
      <c r="WP63"/>
      <c r="WQ63"/>
      <c r="WR63"/>
      <c r="WS63"/>
      <c r="WT63"/>
      <c r="WU63"/>
      <c r="WV63"/>
      <c r="WW63"/>
      <c r="WX63"/>
      <c r="WY63"/>
      <c r="WZ63"/>
      <c r="XA63"/>
      <c r="XB63"/>
      <c r="XC63"/>
      <c r="XD63"/>
      <c r="XE63"/>
      <c r="XF63"/>
      <c r="XG63"/>
      <c r="XH63"/>
      <c r="XI63"/>
      <c r="XJ63"/>
      <c r="XK63"/>
      <c r="XL63"/>
      <c r="XM63"/>
      <c r="XN63"/>
      <c r="XO63"/>
      <c r="XP63"/>
      <c r="XQ63"/>
      <c r="XR63"/>
      <c r="XS63"/>
      <c r="XT63"/>
      <c r="XU63"/>
      <c r="XV63"/>
      <c r="XW63"/>
      <c r="XX63"/>
      <c r="XY63"/>
      <c r="XZ63"/>
      <c r="YA63"/>
      <c r="YB63"/>
      <c r="YC63"/>
      <c r="YD63"/>
      <c r="YE63"/>
      <c r="YF63"/>
      <c r="YG63"/>
      <c r="YH63"/>
      <c r="YI63"/>
      <c r="YJ63"/>
      <c r="YK63"/>
      <c r="YL63"/>
      <c r="YM63"/>
      <c r="YN63"/>
      <c r="YO63"/>
      <c r="YP63"/>
      <c r="YQ63"/>
      <c r="YR63"/>
      <c r="YS63"/>
      <c r="YT63"/>
      <c r="YU63"/>
      <c r="YV63"/>
      <c r="YW63"/>
      <c r="YX63"/>
      <c r="YY63"/>
      <c r="YZ63"/>
      <c r="ZA63"/>
      <c r="ZB63"/>
      <c r="ZC63"/>
      <c r="ZD63"/>
      <c r="ZE63"/>
      <c r="ZF63"/>
      <c r="ZG63"/>
      <c r="ZH63"/>
      <c r="ZI63"/>
      <c r="ZJ63"/>
      <c r="ZK63"/>
      <c r="ZL63"/>
      <c r="ZM63"/>
      <c r="ZN63"/>
      <c r="ZO63"/>
      <c r="ZP63"/>
      <c r="ZQ63"/>
      <c r="ZR63"/>
      <c r="ZS63"/>
      <c r="ZT63"/>
      <c r="ZU63"/>
      <c r="ZV63"/>
      <c r="ZW63"/>
      <c r="ZX63"/>
      <c r="ZY63"/>
      <c r="ZZ63"/>
      <c r="AAA63"/>
      <c r="AAB63"/>
      <c r="AAC63"/>
      <c r="AAD63"/>
      <c r="AAE63"/>
      <c r="AAF63"/>
      <c r="AAG63"/>
      <c r="AAH63"/>
      <c r="AAI63"/>
      <c r="AAJ63"/>
      <c r="AAK63"/>
      <c r="AAL63"/>
      <c r="AAM63"/>
      <c r="AAN63"/>
      <c r="AAO63"/>
      <c r="AAP63"/>
      <c r="AAQ63"/>
      <c r="AAR63"/>
      <c r="AAS63"/>
      <c r="AAT63"/>
      <c r="AAU63"/>
      <c r="AAV63"/>
      <c r="AAW63"/>
      <c r="AAX63"/>
      <c r="AAY63"/>
      <c r="AAZ63"/>
      <c r="ABA63"/>
      <c r="ABB63"/>
      <c r="ABC63"/>
      <c r="ABD63"/>
      <c r="ABE63"/>
      <c r="ABF63"/>
      <c r="ABG63"/>
      <c r="ABH63"/>
      <c r="ABI63"/>
      <c r="ABJ63"/>
      <c r="ABK63"/>
      <c r="ABL63"/>
      <c r="ABM63"/>
      <c r="ABN63"/>
      <c r="ABO63"/>
      <c r="ABP63"/>
      <c r="ABQ63"/>
      <c r="ABR63"/>
      <c r="ABS63"/>
      <c r="ABT63"/>
      <c r="ABU63"/>
      <c r="ABV63"/>
      <c r="ABW63"/>
      <c r="ABX63"/>
      <c r="ABY63"/>
      <c r="ABZ63"/>
      <c r="ACA63"/>
      <c r="ACB63"/>
      <c r="ACC63"/>
      <c r="ACD63"/>
      <c r="ACE63"/>
      <c r="ACF63"/>
      <c r="ACG63"/>
      <c r="ACH63"/>
      <c r="ACI63"/>
      <c r="ACJ63"/>
      <c r="ACK63"/>
      <c r="ACL63"/>
      <c r="ACM63"/>
      <c r="ACN63"/>
      <c r="ACO63"/>
      <c r="ACP63"/>
      <c r="ACQ63"/>
      <c r="ACR63"/>
      <c r="ACS63"/>
      <c r="ACT63"/>
      <c r="ACU63"/>
      <c r="ACV63"/>
      <c r="ACW63"/>
      <c r="ACX63"/>
      <c r="ACY63"/>
      <c r="ACZ63"/>
      <c r="ADA63"/>
      <c r="ADB63"/>
      <c r="ADC63"/>
      <c r="ADD63"/>
      <c r="ADE63"/>
      <c r="ADF63"/>
      <c r="ADG63"/>
      <c r="ADH63"/>
      <c r="ADI63"/>
      <c r="ADJ63"/>
      <c r="ADK63"/>
      <c r="ADL63"/>
      <c r="ADM63"/>
      <c r="ADN63"/>
      <c r="ADO63"/>
      <c r="ADP63"/>
      <c r="ADQ63"/>
      <c r="ADR63"/>
      <c r="ADS63"/>
      <c r="ADT63"/>
      <c r="ADU63"/>
      <c r="ADV63"/>
      <c r="ADW63"/>
      <c r="ADX63"/>
      <c r="ADY63"/>
      <c r="ADZ63"/>
      <c r="AEA63"/>
      <c r="AEB63"/>
      <c r="AEC63"/>
      <c r="AED63"/>
      <c r="AEE63"/>
      <c r="AEF63"/>
      <c r="AEG63"/>
      <c r="AEH63"/>
      <c r="AEI63"/>
      <c r="AEJ63"/>
      <c r="AEK63"/>
      <c r="AEL63"/>
      <c r="AEM63"/>
      <c r="AEN63"/>
      <c r="AEO63"/>
      <c r="AEP63"/>
      <c r="AEQ63"/>
      <c r="AER63"/>
      <c r="AES63"/>
      <c r="AET63"/>
      <c r="AEU63"/>
      <c r="AEV63"/>
      <c r="AEW63"/>
      <c r="AEX63"/>
      <c r="AEY63"/>
      <c r="AEZ63"/>
      <c r="AFA63"/>
      <c r="AFB63"/>
      <c r="AFC63"/>
      <c r="AFD63"/>
      <c r="AFE63"/>
      <c r="AFF63"/>
      <c r="AFG63"/>
      <c r="AFH63"/>
      <c r="AFI63"/>
      <c r="AFJ63"/>
      <c r="AFK63"/>
      <c r="AFL63"/>
      <c r="AFM63"/>
      <c r="AFN63"/>
      <c r="AFO63"/>
      <c r="AFP63"/>
      <c r="AFQ63"/>
      <c r="AFR63"/>
      <c r="AFS63"/>
      <c r="AFT63"/>
      <c r="AFU63"/>
      <c r="AFV63"/>
      <c r="AFW63"/>
      <c r="AFX63"/>
      <c r="AFY63"/>
      <c r="AFZ63"/>
      <c r="AGA63"/>
      <c r="AGB63"/>
      <c r="AGC63"/>
      <c r="AGD63"/>
      <c r="AGE63"/>
      <c r="AGF63"/>
      <c r="AGG63"/>
      <c r="AGH63"/>
      <c r="AGI63"/>
      <c r="AGJ63"/>
      <c r="AGK63"/>
      <c r="AGL63"/>
      <c r="AGM63"/>
      <c r="AGN63"/>
      <c r="AGO63"/>
      <c r="AGP63"/>
      <c r="AGQ63"/>
      <c r="AGR63"/>
      <c r="AGS63"/>
      <c r="AGT63"/>
      <c r="AGU63"/>
      <c r="AGV63"/>
      <c r="AGW63"/>
      <c r="AGX63"/>
      <c r="AGY63"/>
      <c r="AGZ63"/>
      <c r="AHA63"/>
      <c r="AHB63"/>
      <c r="AHC63"/>
      <c r="AHD63"/>
      <c r="AHE63"/>
      <c r="AHF63"/>
      <c r="AHG63"/>
      <c r="AHH63"/>
      <c r="AHI63"/>
      <c r="AHJ63"/>
      <c r="AHK63"/>
      <c r="AHL63"/>
      <c r="AHM63"/>
      <c r="AHN63"/>
      <c r="AHO63"/>
      <c r="AHP63"/>
      <c r="AHQ63"/>
      <c r="AHR63"/>
      <c r="AHS63"/>
      <c r="AHT63"/>
      <c r="AHU63"/>
      <c r="AHV63"/>
      <c r="AHW63"/>
      <c r="AHX63"/>
      <c r="AHY63"/>
      <c r="AHZ63"/>
      <c r="AIA63"/>
      <c r="AIB63"/>
      <c r="AIC63"/>
      <c r="AID63"/>
      <c r="AIE63"/>
      <c r="AIF63"/>
      <c r="AIG63"/>
      <c r="AIH63"/>
      <c r="AII63"/>
      <c r="AIJ63"/>
      <c r="AIK63"/>
      <c r="AIL63"/>
      <c r="AIM63"/>
      <c r="AIN63"/>
      <c r="AIO63"/>
      <c r="AIP63"/>
      <c r="AIQ63"/>
      <c r="AIR63"/>
      <c r="AIS63"/>
      <c r="AIT63"/>
      <c r="AIU63"/>
      <c r="AIV63"/>
      <c r="AIW63"/>
      <c r="AIX63"/>
      <c r="AIY63"/>
      <c r="AIZ63"/>
      <c r="AJA63"/>
      <c r="AJB63"/>
      <c r="AJC63"/>
      <c r="AJD63"/>
      <c r="AJE63"/>
      <c r="AJF63"/>
      <c r="AJG63"/>
      <c r="AJH63"/>
      <c r="AJI63"/>
      <c r="AJJ63"/>
      <c r="AJK63"/>
      <c r="AJL63"/>
      <c r="AJM63"/>
      <c r="AJN63"/>
      <c r="AJO63"/>
      <c r="AJP63"/>
      <c r="AJQ63"/>
      <c r="AJR63"/>
      <c r="AJS63"/>
      <c r="AJT63"/>
      <c r="AJU63"/>
      <c r="AJV63"/>
      <c r="AJW63"/>
      <c r="AJX63"/>
      <c r="AJY63"/>
      <c r="AJZ63"/>
      <c r="AKA63"/>
      <c r="AKB63"/>
      <c r="AKC63"/>
      <c r="AKD63"/>
      <c r="AKE63"/>
      <c r="AKF63"/>
      <c r="AKG63"/>
      <c r="AKH63"/>
      <c r="AKI63"/>
      <c r="AKJ63"/>
      <c r="AKK63"/>
      <c r="AKL63"/>
      <c r="AKM63"/>
      <c r="AKN63"/>
      <c r="AKO63"/>
      <c r="AKP63"/>
      <c r="AKQ63"/>
      <c r="AKR63"/>
      <c r="AKS63"/>
      <c r="AKT63"/>
      <c r="AKU63"/>
      <c r="AKV63"/>
      <c r="AKW63"/>
      <c r="AKX63"/>
      <c r="AKY63"/>
      <c r="AKZ63"/>
      <c r="ALA63"/>
      <c r="ALB63"/>
      <c r="ALC63"/>
      <c r="ALD63"/>
      <c r="ALE63"/>
      <c r="ALF63"/>
      <c r="ALG63"/>
      <c r="ALH63"/>
      <c r="ALI63"/>
      <c r="ALJ63"/>
      <c r="ALK63"/>
      <c r="ALL63"/>
      <c r="ALM63"/>
      <c r="ALN63"/>
      <c r="ALO63"/>
      <c r="ALP63"/>
      <c r="ALQ63"/>
      <c r="ALR63"/>
      <c r="ALS63"/>
      <c r="ALT63"/>
      <c r="ALU63"/>
      <c r="ALV63"/>
      <c r="ALW63"/>
      <c r="ALX63"/>
      <c r="ALY63"/>
      <c r="ALZ63"/>
      <c r="AMA63"/>
      <c r="AMB63"/>
      <c r="AMC63"/>
      <c r="AMD63"/>
      <c r="AME63"/>
      <c r="AMF63"/>
      <c r="AMG63"/>
      <c r="AMH63"/>
      <c r="AMI63"/>
      <c r="AMJ63"/>
      <c r="AMK63"/>
      <c r="AML63"/>
    </row>
    <row r="64" spans="1:1026" x14ac:dyDescent="0.25">
      <c r="A64" s="212">
        <v>62</v>
      </c>
      <c r="B64" s="216" t="s">
        <v>911</v>
      </c>
      <c r="C64" s="215">
        <v>10</v>
      </c>
      <c r="D64" s="215">
        <v>0.24440000000000001</v>
      </c>
      <c r="E64" s="215">
        <f t="shared" si="25"/>
        <v>0.24440000000000001</v>
      </c>
      <c r="F64" s="215">
        <v>0</v>
      </c>
      <c r="G64" s="215">
        <v>1.32</v>
      </c>
      <c r="H64" s="215">
        <f t="shared" si="26"/>
        <v>1.32</v>
      </c>
      <c r="I64" s="215">
        <v>0</v>
      </c>
      <c r="J64" s="215">
        <v>0.3276</v>
      </c>
      <c r="K64" s="215">
        <v>0</v>
      </c>
      <c r="L64" s="215">
        <f>D64*4+J64*4+G64*9</f>
        <v>14.168000000000001</v>
      </c>
      <c r="M64" s="215">
        <v>3.04</v>
      </c>
      <c r="N64" s="215">
        <v>9.6280000000000001</v>
      </c>
      <c r="O64" s="215">
        <v>7.7440000000000007</v>
      </c>
      <c r="P64" s="215">
        <v>0.78300000000000003</v>
      </c>
      <c r="Q64" s="215">
        <v>5.3069999999999995</v>
      </c>
      <c r="R64" s="215">
        <v>1.7399999999999999E-2</v>
      </c>
      <c r="S64" s="215">
        <v>6.419999999999999</v>
      </c>
      <c r="T64" s="215">
        <v>2.16E-3</v>
      </c>
      <c r="U64" s="215">
        <v>8.0000000000000002E-3</v>
      </c>
      <c r="V64" s="215">
        <v>1.6E-2</v>
      </c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  <c r="OJ64"/>
      <c r="OK64"/>
      <c r="OL64"/>
      <c r="OM64"/>
      <c r="ON64"/>
      <c r="OO64"/>
      <c r="OP64"/>
      <c r="OQ64"/>
      <c r="OR64"/>
      <c r="OS64"/>
      <c r="OT64"/>
      <c r="OU64"/>
      <c r="OV64"/>
      <c r="OW64"/>
      <c r="OX64"/>
      <c r="OY64"/>
      <c r="OZ64"/>
      <c r="PA64"/>
      <c r="PB64"/>
      <c r="PC64"/>
      <c r="PD64"/>
      <c r="PE64"/>
      <c r="PF64"/>
      <c r="PG64"/>
      <c r="PH64"/>
      <c r="PI64"/>
      <c r="PJ64"/>
      <c r="PK64"/>
      <c r="PL64"/>
      <c r="PM64"/>
      <c r="PN64"/>
      <c r="PO64"/>
      <c r="PP64"/>
      <c r="PQ64"/>
      <c r="PR64"/>
      <c r="PS64"/>
      <c r="PT64"/>
      <c r="PU64"/>
      <c r="PV64"/>
      <c r="PW64"/>
      <c r="PX64"/>
      <c r="PY64"/>
      <c r="PZ64"/>
      <c r="QA64"/>
      <c r="QB64"/>
      <c r="QC64"/>
      <c r="QD64"/>
      <c r="QE64"/>
      <c r="QF64"/>
      <c r="QG64"/>
      <c r="QH64"/>
      <c r="QI64"/>
      <c r="QJ64"/>
      <c r="QK64"/>
      <c r="QL64"/>
      <c r="QM64"/>
      <c r="QN64"/>
      <c r="QO64"/>
      <c r="QP64"/>
      <c r="QQ64"/>
      <c r="QR64"/>
      <c r="QS64"/>
      <c r="QT64"/>
      <c r="QU64"/>
      <c r="QV64"/>
      <c r="QW64"/>
      <c r="QX64"/>
      <c r="QY64"/>
      <c r="QZ64"/>
      <c r="RA64"/>
      <c r="RB64"/>
      <c r="RC64"/>
      <c r="RD64"/>
      <c r="RE64"/>
      <c r="RF64"/>
      <c r="RG64"/>
      <c r="RH64"/>
      <c r="RI64"/>
      <c r="RJ64"/>
      <c r="RK64"/>
      <c r="RL64"/>
      <c r="RM64"/>
      <c r="RN64"/>
      <c r="RO64"/>
      <c r="RP64"/>
      <c r="RQ64"/>
      <c r="RR64"/>
      <c r="RS64"/>
      <c r="RT64"/>
      <c r="RU64"/>
      <c r="RV64"/>
      <c r="RW64"/>
      <c r="RX64"/>
      <c r="RY64"/>
      <c r="RZ64"/>
      <c r="SA64"/>
      <c r="SB64"/>
      <c r="SC64"/>
      <c r="SD64"/>
      <c r="SE64"/>
      <c r="SF64"/>
      <c r="SG64"/>
      <c r="SH64"/>
      <c r="SI64"/>
      <c r="SJ64"/>
      <c r="SK64"/>
      <c r="SL64"/>
      <c r="SM64"/>
      <c r="SN64"/>
      <c r="SO64"/>
      <c r="SP64"/>
      <c r="SQ64"/>
      <c r="SR64"/>
      <c r="SS64"/>
      <c r="ST64"/>
      <c r="SU64"/>
      <c r="SV64"/>
      <c r="SW64"/>
      <c r="SX64"/>
      <c r="SY64"/>
      <c r="SZ64"/>
      <c r="TA64"/>
      <c r="TB64"/>
      <c r="TC64"/>
      <c r="TD64"/>
      <c r="TE64"/>
      <c r="TF64"/>
      <c r="TG64"/>
      <c r="TH64"/>
      <c r="TI64"/>
      <c r="TJ64"/>
      <c r="TK64"/>
      <c r="TL64"/>
      <c r="TM64"/>
      <c r="TN64"/>
      <c r="TO64"/>
      <c r="TP64"/>
      <c r="TQ64"/>
      <c r="TR64"/>
      <c r="TS64"/>
      <c r="TT64"/>
      <c r="TU64"/>
      <c r="TV64"/>
      <c r="TW64"/>
      <c r="TX64"/>
      <c r="TY64"/>
      <c r="TZ64"/>
      <c r="UA64"/>
      <c r="UB64"/>
      <c r="UC64"/>
      <c r="UD64"/>
      <c r="UE64"/>
      <c r="UF64"/>
      <c r="UG64"/>
      <c r="UH64"/>
      <c r="UI64"/>
      <c r="UJ64"/>
      <c r="UK64"/>
      <c r="UL64"/>
      <c r="UM64"/>
      <c r="UN64"/>
      <c r="UO64"/>
      <c r="UP64"/>
      <c r="UQ64"/>
      <c r="UR64"/>
      <c r="US64"/>
      <c r="UT64"/>
      <c r="UU64"/>
      <c r="UV64"/>
      <c r="UW64"/>
      <c r="UX64"/>
      <c r="UY64"/>
      <c r="UZ64"/>
      <c r="VA64"/>
      <c r="VB64"/>
      <c r="VC64"/>
      <c r="VD64"/>
      <c r="VE64"/>
      <c r="VF64"/>
      <c r="VG64"/>
      <c r="VH64"/>
      <c r="VI64"/>
      <c r="VJ64"/>
      <c r="VK64"/>
      <c r="VL64"/>
      <c r="VM64"/>
      <c r="VN64"/>
      <c r="VO64"/>
      <c r="VP64"/>
      <c r="VQ64"/>
      <c r="VR64"/>
      <c r="VS64"/>
      <c r="VT64"/>
      <c r="VU64"/>
      <c r="VV64"/>
      <c r="VW64"/>
      <c r="VX64"/>
      <c r="VY64"/>
      <c r="VZ64"/>
      <c r="WA64"/>
      <c r="WB64"/>
      <c r="WC64"/>
      <c r="WD64"/>
      <c r="WE64"/>
      <c r="WF64"/>
      <c r="WG64"/>
      <c r="WH64"/>
      <c r="WI64"/>
      <c r="WJ64"/>
      <c r="WK64"/>
      <c r="WL64"/>
      <c r="WM64"/>
      <c r="WN64"/>
      <c r="WO64"/>
      <c r="WP64"/>
      <c r="WQ64"/>
      <c r="WR64"/>
      <c r="WS64"/>
      <c r="WT64"/>
      <c r="WU64"/>
      <c r="WV64"/>
      <c r="WW64"/>
      <c r="WX64"/>
      <c r="WY64"/>
      <c r="WZ64"/>
      <c r="XA64"/>
      <c r="XB64"/>
      <c r="XC64"/>
      <c r="XD64"/>
      <c r="XE64"/>
      <c r="XF64"/>
      <c r="XG64"/>
      <c r="XH64"/>
      <c r="XI64"/>
      <c r="XJ64"/>
      <c r="XK64"/>
      <c r="XL64"/>
      <c r="XM64"/>
      <c r="XN64"/>
      <c r="XO64"/>
      <c r="XP64"/>
      <c r="XQ64"/>
      <c r="XR64"/>
      <c r="XS64"/>
      <c r="XT64"/>
      <c r="XU64"/>
      <c r="XV64"/>
      <c r="XW64"/>
      <c r="XX64"/>
      <c r="XY64"/>
      <c r="XZ64"/>
      <c r="YA64"/>
      <c r="YB64"/>
      <c r="YC64"/>
      <c r="YD64"/>
      <c r="YE64"/>
      <c r="YF64"/>
      <c r="YG64"/>
      <c r="YH64"/>
      <c r="YI64"/>
      <c r="YJ64"/>
      <c r="YK64"/>
      <c r="YL64"/>
      <c r="YM64"/>
      <c r="YN64"/>
      <c r="YO64"/>
      <c r="YP64"/>
      <c r="YQ64"/>
      <c r="YR64"/>
      <c r="YS64"/>
      <c r="YT64"/>
      <c r="YU64"/>
      <c r="YV64"/>
      <c r="YW64"/>
      <c r="YX64"/>
      <c r="YY64"/>
      <c r="YZ64"/>
      <c r="ZA64"/>
      <c r="ZB64"/>
      <c r="ZC64"/>
      <c r="ZD64"/>
      <c r="ZE64"/>
      <c r="ZF64"/>
      <c r="ZG64"/>
      <c r="ZH64"/>
      <c r="ZI64"/>
      <c r="ZJ64"/>
      <c r="ZK64"/>
      <c r="ZL64"/>
      <c r="ZM64"/>
      <c r="ZN64"/>
      <c r="ZO64"/>
      <c r="ZP64"/>
      <c r="ZQ64"/>
      <c r="ZR64"/>
      <c r="ZS64"/>
      <c r="ZT64"/>
      <c r="ZU64"/>
      <c r="ZV64"/>
      <c r="ZW64"/>
      <c r="ZX64"/>
      <c r="ZY64"/>
      <c r="ZZ64"/>
      <c r="AAA64"/>
      <c r="AAB64"/>
      <c r="AAC64"/>
      <c r="AAD64"/>
      <c r="AAE64"/>
      <c r="AAF64"/>
      <c r="AAG64"/>
      <c r="AAH64"/>
      <c r="AAI64"/>
      <c r="AAJ64"/>
      <c r="AAK64"/>
      <c r="AAL64"/>
      <c r="AAM64"/>
      <c r="AAN64"/>
      <c r="AAO64"/>
      <c r="AAP64"/>
      <c r="AAQ64"/>
      <c r="AAR64"/>
      <c r="AAS64"/>
      <c r="AAT64"/>
      <c r="AAU64"/>
      <c r="AAV64"/>
      <c r="AAW64"/>
      <c r="AAX64"/>
      <c r="AAY64"/>
      <c r="AAZ64"/>
      <c r="ABA64"/>
      <c r="ABB64"/>
      <c r="ABC64"/>
      <c r="ABD64"/>
      <c r="ABE64"/>
      <c r="ABF64"/>
      <c r="ABG64"/>
      <c r="ABH64"/>
      <c r="ABI64"/>
      <c r="ABJ64"/>
      <c r="ABK64"/>
      <c r="ABL64"/>
      <c r="ABM64"/>
      <c r="ABN64"/>
      <c r="ABO64"/>
      <c r="ABP64"/>
      <c r="ABQ64"/>
      <c r="ABR64"/>
      <c r="ABS64"/>
      <c r="ABT64"/>
      <c r="ABU64"/>
      <c r="ABV64"/>
      <c r="ABW64"/>
      <c r="ABX64"/>
      <c r="ABY64"/>
      <c r="ABZ64"/>
      <c r="ACA64"/>
      <c r="ACB64"/>
      <c r="ACC64"/>
      <c r="ACD64"/>
      <c r="ACE64"/>
      <c r="ACF64"/>
      <c r="ACG64"/>
      <c r="ACH64"/>
      <c r="ACI64"/>
      <c r="ACJ64"/>
      <c r="ACK64"/>
      <c r="ACL64"/>
      <c r="ACM64"/>
      <c r="ACN64"/>
      <c r="ACO64"/>
      <c r="ACP64"/>
      <c r="ACQ64"/>
      <c r="ACR64"/>
      <c r="ACS64"/>
      <c r="ACT64"/>
      <c r="ACU64"/>
      <c r="ACV64"/>
      <c r="ACW64"/>
      <c r="ACX64"/>
      <c r="ACY64"/>
      <c r="ACZ64"/>
      <c r="ADA64"/>
      <c r="ADB64"/>
      <c r="ADC64"/>
      <c r="ADD64"/>
      <c r="ADE64"/>
      <c r="ADF64"/>
      <c r="ADG64"/>
      <c r="ADH64"/>
      <c r="ADI64"/>
      <c r="ADJ64"/>
      <c r="ADK64"/>
      <c r="ADL64"/>
      <c r="ADM64"/>
      <c r="ADN64"/>
      <c r="ADO64"/>
      <c r="ADP64"/>
      <c r="ADQ64"/>
      <c r="ADR64"/>
      <c r="ADS64"/>
      <c r="ADT64"/>
      <c r="ADU64"/>
      <c r="ADV64"/>
      <c r="ADW64"/>
      <c r="ADX64"/>
      <c r="ADY64"/>
      <c r="ADZ64"/>
      <c r="AEA64"/>
      <c r="AEB64"/>
      <c r="AEC64"/>
      <c r="AED64"/>
      <c r="AEE64"/>
      <c r="AEF64"/>
      <c r="AEG64"/>
      <c r="AEH64"/>
      <c r="AEI64"/>
      <c r="AEJ64"/>
      <c r="AEK64"/>
      <c r="AEL64"/>
      <c r="AEM64"/>
      <c r="AEN64"/>
      <c r="AEO64"/>
      <c r="AEP64"/>
      <c r="AEQ64"/>
      <c r="AER64"/>
      <c r="AES64"/>
      <c r="AET64"/>
      <c r="AEU64"/>
      <c r="AEV64"/>
      <c r="AEW64"/>
      <c r="AEX64"/>
      <c r="AEY64"/>
      <c r="AEZ64"/>
      <c r="AFA64"/>
      <c r="AFB64"/>
      <c r="AFC64"/>
      <c r="AFD64"/>
      <c r="AFE64"/>
      <c r="AFF64"/>
      <c r="AFG64"/>
      <c r="AFH64"/>
      <c r="AFI64"/>
      <c r="AFJ64"/>
      <c r="AFK64"/>
      <c r="AFL64"/>
      <c r="AFM64"/>
      <c r="AFN64"/>
      <c r="AFO64"/>
      <c r="AFP64"/>
      <c r="AFQ64"/>
      <c r="AFR64"/>
      <c r="AFS64"/>
      <c r="AFT64"/>
      <c r="AFU64"/>
      <c r="AFV64"/>
      <c r="AFW64"/>
      <c r="AFX64"/>
      <c r="AFY64"/>
      <c r="AFZ64"/>
      <c r="AGA64"/>
      <c r="AGB64"/>
      <c r="AGC64"/>
      <c r="AGD64"/>
      <c r="AGE64"/>
      <c r="AGF64"/>
      <c r="AGG64"/>
      <c r="AGH64"/>
      <c r="AGI64"/>
      <c r="AGJ64"/>
      <c r="AGK64"/>
      <c r="AGL64"/>
      <c r="AGM64"/>
      <c r="AGN64"/>
      <c r="AGO64"/>
      <c r="AGP64"/>
      <c r="AGQ64"/>
      <c r="AGR64"/>
      <c r="AGS64"/>
      <c r="AGT64"/>
      <c r="AGU64"/>
      <c r="AGV64"/>
      <c r="AGW64"/>
      <c r="AGX64"/>
      <c r="AGY64"/>
      <c r="AGZ64"/>
      <c r="AHA64"/>
      <c r="AHB64"/>
      <c r="AHC64"/>
      <c r="AHD64"/>
      <c r="AHE64"/>
      <c r="AHF64"/>
      <c r="AHG64"/>
      <c r="AHH64"/>
      <c r="AHI64"/>
      <c r="AHJ64"/>
      <c r="AHK64"/>
      <c r="AHL64"/>
      <c r="AHM64"/>
      <c r="AHN64"/>
      <c r="AHO64"/>
      <c r="AHP64"/>
      <c r="AHQ64"/>
      <c r="AHR64"/>
      <c r="AHS64"/>
      <c r="AHT64"/>
      <c r="AHU64"/>
      <c r="AHV64"/>
      <c r="AHW64"/>
      <c r="AHX64"/>
      <c r="AHY64"/>
      <c r="AHZ64"/>
      <c r="AIA64"/>
      <c r="AIB64"/>
      <c r="AIC64"/>
      <c r="AID64"/>
      <c r="AIE64"/>
      <c r="AIF64"/>
      <c r="AIG64"/>
      <c r="AIH64"/>
      <c r="AII64"/>
      <c r="AIJ64"/>
      <c r="AIK64"/>
      <c r="AIL64"/>
      <c r="AIM64"/>
      <c r="AIN64"/>
      <c r="AIO64"/>
      <c r="AIP64"/>
      <c r="AIQ64"/>
      <c r="AIR64"/>
      <c r="AIS64"/>
      <c r="AIT64"/>
      <c r="AIU64"/>
      <c r="AIV64"/>
      <c r="AIW64"/>
      <c r="AIX64"/>
      <c r="AIY64"/>
      <c r="AIZ64"/>
      <c r="AJA64"/>
      <c r="AJB64"/>
      <c r="AJC64"/>
      <c r="AJD64"/>
      <c r="AJE64"/>
      <c r="AJF64"/>
      <c r="AJG64"/>
      <c r="AJH64"/>
      <c r="AJI64"/>
      <c r="AJJ64"/>
      <c r="AJK64"/>
      <c r="AJL64"/>
      <c r="AJM64"/>
      <c r="AJN64"/>
      <c r="AJO64"/>
      <c r="AJP64"/>
      <c r="AJQ64"/>
      <c r="AJR64"/>
      <c r="AJS64"/>
      <c r="AJT64"/>
      <c r="AJU64"/>
      <c r="AJV64"/>
      <c r="AJW64"/>
      <c r="AJX64"/>
      <c r="AJY64"/>
      <c r="AJZ64"/>
      <c r="AKA64"/>
      <c r="AKB64"/>
      <c r="AKC64"/>
      <c r="AKD64"/>
      <c r="AKE64"/>
      <c r="AKF64"/>
      <c r="AKG64"/>
      <c r="AKH64"/>
      <c r="AKI64"/>
      <c r="AKJ64"/>
      <c r="AKK64"/>
      <c r="AKL64"/>
      <c r="AKM64"/>
      <c r="AKN64"/>
      <c r="AKO64"/>
      <c r="AKP64"/>
      <c r="AKQ64"/>
      <c r="AKR64"/>
      <c r="AKS64"/>
      <c r="AKT64"/>
      <c r="AKU64"/>
      <c r="AKV64"/>
      <c r="AKW64"/>
      <c r="AKX64"/>
      <c r="AKY64"/>
      <c r="AKZ64"/>
      <c r="ALA64"/>
      <c r="ALB64"/>
      <c r="ALC64"/>
      <c r="ALD64"/>
      <c r="ALE64"/>
      <c r="ALF64"/>
      <c r="ALG64"/>
      <c r="ALH64"/>
      <c r="ALI64"/>
      <c r="ALJ64"/>
      <c r="ALK64"/>
      <c r="ALL64"/>
      <c r="ALM64"/>
      <c r="ALN64"/>
      <c r="ALO64"/>
      <c r="ALP64"/>
      <c r="ALQ64"/>
      <c r="ALR64"/>
      <c r="ALS64"/>
      <c r="ALT64"/>
      <c r="ALU64"/>
      <c r="ALV64"/>
      <c r="ALW64"/>
      <c r="ALX64"/>
      <c r="ALY64"/>
      <c r="ALZ64"/>
      <c r="AMA64"/>
      <c r="AMB64"/>
      <c r="AMC64"/>
      <c r="AMD64"/>
      <c r="AME64"/>
      <c r="AMF64"/>
      <c r="AMG64"/>
      <c r="AMH64"/>
      <c r="AMI64"/>
      <c r="AMJ64"/>
      <c r="AMK64"/>
      <c r="AML64"/>
    </row>
    <row r="65" spans="1:1026" x14ac:dyDescent="0.25">
      <c r="A65" s="212">
        <v>63</v>
      </c>
      <c r="B65" s="216" t="s">
        <v>79</v>
      </c>
      <c r="C65" s="215">
        <v>30</v>
      </c>
      <c r="D65" s="215">
        <v>0.24</v>
      </c>
      <c r="E65" s="215">
        <f t="shared" si="25"/>
        <v>0.24</v>
      </c>
      <c r="F65" s="215">
        <v>0</v>
      </c>
      <c r="G65" s="215">
        <v>21.75</v>
      </c>
      <c r="H65" s="215">
        <f t="shared" si="26"/>
        <v>21.75</v>
      </c>
      <c r="I65" s="215">
        <v>0</v>
      </c>
      <c r="J65" s="215">
        <v>0.39</v>
      </c>
      <c r="K65" s="215">
        <v>0</v>
      </c>
      <c r="L65" s="215">
        <v>198.3</v>
      </c>
      <c r="M65" s="215">
        <v>4.5</v>
      </c>
      <c r="N65" s="215">
        <v>9</v>
      </c>
      <c r="O65" s="215">
        <v>7.2</v>
      </c>
      <c r="P65" s="215">
        <v>0</v>
      </c>
      <c r="Q65" s="215">
        <v>9</v>
      </c>
      <c r="R65" s="215">
        <v>0.06</v>
      </c>
      <c r="S65" s="215">
        <v>135</v>
      </c>
      <c r="T65" s="215">
        <v>3.0000000000000001E-3</v>
      </c>
      <c r="U65" s="215">
        <v>3.5999999999999997E-2</v>
      </c>
      <c r="V65" s="215">
        <v>0.06</v>
      </c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OK65"/>
      <c r="OL65"/>
      <c r="OM65"/>
      <c r="ON65"/>
      <c r="OO65"/>
      <c r="OP65"/>
      <c r="OQ65"/>
      <c r="OR65"/>
      <c r="OS65"/>
      <c r="OT65"/>
      <c r="OU65"/>
      <c r="OV65"/>
      <c r="OW65"/>
      <c r="OX65"/>
      <c r="OY65"/>
      <c r="OZ65"/>
      <c r="PA65"/>
      <c r="PB65"/>
      <c r="PC65"/>
      <c r="PD65"/>
      <c r="PE65"/>
      <c r="PF65"/>
      <c r="PG65"/>
      <c r="PH65"/>
      <c r="PI65"/>
      <c r="PJ65"/>
      <c r="PK65"/>
      <c r="PL65"/>
      <c r="PM65"/>
      <c r="PN65"/>
      <c r="PO65"/>
      <c r="PP65"/>
      <c r="PQ65"/>
      <c r="PR65"/>
      <c r="PS65"/>
      <c r="PT65"/>
      <c r="PU65"/>
      <c r="PV65"/>
      <c r="PW65"/>
      <c r="PX65"/>
      <c r="PY65"/>
      <c r="PZ65"/>
      <c r="QA65"/>
      <c r="QB65"/>
      <c r="QC65"/>
      <c r="QD65"/>
      <c r="QE65"/>
      <c r="QF65"/>
      <c r="QG65"/>
      <c r="QH65"/>
      <c r="QI65"/>
      <c r="QJ65"/>
      <c r="QK65"/>
      <c r="QL65"/>
      <c r="QM65"/>
      <c r="QN65"/>
      <c r="QO65"/>
      <c r="QP65"/>
      <c r="QQ65"/>
      <c r="QR65"/>
      <c r="QS65"/>
      <c r="QT65"/>
      <c r="QU65"/>
      <c r="QV65"/>
      <c r="QW65"/>
      <c r="QX65"/>
      <c r="QY65"/>
      <c r="QZ65"/>
      <c r="RA65"/>
      <c r="RB65"/>
      <c r="RC65"/>
      <c r="RD65"/>
      <c r="RE65"/>
      <c r="RF65"/>
      <c r="RG65"/>
      <c r="RH65"/>
      <c r="RI65"/>
      <c r="RJ65"/>
      <c r="RK65"/>
      <c r="RL65"/>
      <c r="RM65"/>
      <c r="RN65"/>
      <c r="RO65"/>
      <c r="RP65"/>
      <c r="RQ65"/>
      <c r="RR65"/>
      <c r="RS65"/>
      <c r="RT65"/>
      <c r="RU65"/>
      <c r="RV65"/>
      <c r="RW65"/>
      <c r="RX65"/>
      <c r="RY65"/>
      <c r="RZ65"/>
      <c r="SA65"/>
      <c r="SB65"/>
      <c r="SC65"/>
      <c r="SD65"/>
      <c r="SE65"/>
      <c r="SF65"/>
      <c r="SG65"/>
      <c r="SH65"/>
      <c r="SI65"/>
      <c r="SJ65"/>
      <c r="SK65"/>
      <c r="SL65"/>
      <c r="SM65"/>
      <c r="SN65"/>
      <c r="SO65"/>
      <c r="SP65"/>
      <c r="SQ65"/>
      <c r="SR65"/>
      <c r="SS65"/>
      <c r="ST65"/>
      <c r="SU65"/>
      <c r="SV65"/>
      <c r="SW65"/>
      <c r="SX65"/>
      <c r="SY65"/>
      <c r="SZ65"/>
      <c r="TA65"/>
      <c r="TB65"/>
      <c r="TC65"/>
      <c r="TD65"/>
      <c r="TE65"/>
      <c r="TF65"/>
      <c r="TG65"/>
      <c r="TH65"/>
      <c r="TI65"/>
      <c r="TJ65"/>
      <c r="TK65"/>
      <c r="TL65"/>
      <c r="TM65"/>
      <c r="TN65"/>
      <c r="TO65"/>
      <c r="TP65"/>
      <c r="TQ65"/>
      <c r="TR65"/>
      <c r="TS65"/>
      <c r="TT65"/>
      <c r="TU65"/>
      <c r="TV65"/>
      <c r="TW65"/>
      <c r="TX65"/>
      <c r="TY65"/>
      <c r="TZ65"/>
      <c r="UA65"/>
      <c r="UB65"/>
      <c r="UC65"/>
      <c r="UD65"/>
      <c r="UE65"/>
      <c r="UF65"/>
      <c r="UG65"/>
      <c r="UH65"/>
      <c r="UI65"/>
      <c r="UJ65"/>
      <c r="UK65"/>
      <c r="UL65"/>
      <c r="UM65"/>
      <c r="UN65"/>
      <c r="UO65"/>
      <c r="UP65"/>
      <c r="UQ65"/>
      <c r="UR65"/>
      <c r="US65"/>
      <c r="UT65"/>
      <c r="UU65"/>
      <c r="UV65"/>
      <c r="UW65"/>
      <c r="UX65"/>
      <c r="UY65"/>
      <c r="UZ65"/>
      <c r="VA65"/>
      <c r="VB65"/>
      <c r="VC65"/>
      <c r="VD65"/>
      <c r="VE65"/>
      <c r="VF65"/>
      <c r="VG65"/>
      <c r="VH65"/>
      <c r="VI65"/>
      <c r="VJ65"/>
      <c r="VK65"/>
      <c r="VL65"/>
      <c r="VM65"/>
      <c r="VN65"/>
      <c r="VO65"/>
      <c r="VP65"/>
      <c r="VQ65"/>
      <c r="VR65"/>
      <c r="VS65"/>
      <c r="VT65"/>
      <c r="VU65"/>
      <c r="VV65"/>
      <c r="VW65"/>
      <c r="VX65"/>
      <c r="VY65"/>
      <c r="VZ65"/>
      <c r="WA65"/>
      <c r="WB65"/>
      <c r="WC65"/>
      <c r="WD65"/>
      <c r="WE65"/>
      <c r="WF65"/>
      <c r="WG65"/>
      <c r="WH65"/>
      <c r="WI65"/>
      <c r="WJ65"/>
      <c r="WK65"/>
      <c r="WL65"/>
      <c r="WM65"/>
      <c r="WN65"/>
      <c r="WO65"/>
      <c r="WP65"/>
      <c r="WQ65"/>
      <c r="WR65"/>
      <c r="WS65"/>
      <c r="WT65"/>
      <c r="WU65"/>
      <c r="WV65"/>
      <c r="WW65"/>
      <c r="WX65"/>
      <c r="WY65"/>
      <c r="WZ65"/>
      <c r="XA65"/>
      <c r="XB65"/>
      <c r="XC65"/>
      <c r="XD65"/>
      <c r="XE65"/>
      <c r="XF65"/>
      <c r="XG65"/>
      <c r="XH65"/>
      <c r="XI65"/>
      <c r="XJ65"/>
      <c r="XK65"/>
      <c r="XL65"/>
      <c r="XM65"/>
      <c r="XN65"/>
      <c r="XO65"/>
      <c r="XP65"/>
      <c r="XQ65"/>
      <c r="XR65"/>
      <c r="XS65"/>
      <c r="XT65"/>
      <c r="XU65"/>
      <c r="XV65"/>
      <c r="XW65"/>
      <c r="XX65"/>
      <c r="XY65"/>
      <c r="XZ65"/>
      <c r="YA65"/>
      <c r="YB65"/>
      <c r="YC65"/>
      <c r="YD65"/>
      <c r="YE65"/>
      <c r="YF65"/>
      <c r="YG65"/>
      <c r="YH65"/>
      <c r="YI65"/>
      <c r="YJ65"/>
      <c r="YK65"/>
      <c r="YL65"/>
      <c r="YM65"/>
      <c r="YN65"/>
      <c r="YO65"/>
      <c r="YP65"/>
      <c r="YQ65"/>
      <c r="YR65"/>
      <c r="YS65"/>
      <c r="YT65"/>
      <c r="YU65"/>
      <c r="YV65"/>
      <c r="YW65"/>
      <c r="YX65"/>
      <c r="YY65"/>
      <c r="YZ65"/>
      <c r="ZA65"/>
      <c r="ZB65"/>
      <c r="ZC65"/>
      <c r="ZD65"/>
      <c r="ZE65"/>
      <c r="ZF65"/>
      <c r="ZG65"/>
      <c r="ZH65"/>
      <c r="ZI65"/>
      <c r="ZJ65"/>
      <c r="ZK65"/>
      <c r="ZL65"/>
      <c r="ZM65"/>
      <c r="ZN65"/>
      <c r="ZO65"/>
      <c r="ZP65"/>
      <c r="ZQ65"/>
      <c r="ZR65"/>
      <c r="ZS65"/>
      <c r="ZT65"/>
      <c r="ZU65"/>
      <c r="ZV65"/>
      <c r="ZW65"/>
      <c r="ZX65"/>
      <c r="ZY65"/>
      <c r="ZZ65"/>
      <c r="AAA65"/>
      <c r="AAB65"/>
      <c r="AAC65"/>
      <c r="AAD65"/>
      <c r="AAE65"/>
      <c r="AAF65"/>
      <c r="AAG65"/>
      <c r="AAH65"/>
      <c r="AAI65"/>
      <c r="AAJ65"/>
      <c r="AAK65"/>
      <c r="AAL65"/>
      <c r="AAM65"/>
      <c r="AAN65"/>
      <c r="AAO65"/>
      <c r="AAP65"/>
      <c r="AAQ65"/>
      <c r="AAR65"/>
      <c r="AAS65"/>
      <c r="AAT65"/>
      <c r="AAU65"/>
      <c r="AAV65"/>
      <c r="AAW65"/>
      <c r="AAX65"/>
      <c r="AAY65"/>
      <c r="AAZ65"/>
      <c r="ABA65"/>
      <c r="ABB65"/>
      <c r="ABC65"/>
      <c r="ABD65"/>
      <c r="ABE65"/>
      <c r="ABF65"/>
      <c r="ABG65"/>
      <c r="ABH65"/>
      <c r="ABI65"/>
      <c r="ABJ65"/>
      <c r="ABK65"/>
      <c r="ABL65"/>
      <c r="ABM65"/>
      <c r="ABN65"/>
      <c r="ABO65"/>
      <c r="ABP65"/>
      <c r="ABQ65"/>
      <c r="ABR65"/>
      <c r="ABS65"/>
      <c r="ABT65"/>
      <c r="ABU65"/>
      <c r="ABV65"/>
      <c r="ABW65"/>
      <c r="ABX65"/>
      <c r="ABY65"/>
      <c r="ABZ65"/>
      <c r="ACA65"/>
      <c r="ACB65"/>
      <c r="ACC65"/>
      <c r="ACD65"/>
      <c r="ACE65"/>
      <c r="ACF65"/>
      <c r="ACG65"/>
      <c r="ACH65"/>
      <c r="ACI65"/>
      <c r="ACJ65"/>
      <c r="ACK65"/>
      <c r="ACL65"/>
      <c r="ACM65"/>
      <c r="ACN65"/>
      <c r="ACO65"/>
      <c r="ACP65"/>
      <c r="ACQ65"/>
      <c r="ACR65"/>
      <c r="ACS65"/>
      <c r="ACT65"/>
      <c r="ACU65"/>
      <c r="ACV65"/>
      <c r="ACW65"/>
      <c r="ACX65"/>
      <c r="ACY65"/>
      <c r="ACZ65"/>
      <c r="ADA65"/>
      <c r="ADB65"/>
      <c r="ADC65"/>
      <c r="ADD65"/>
      <c r="ADE65"/>
      <c r="ADF65"/>
      <c r="ADG65"/>
      <c r="ADH65"/>
      <c r="ADI65"/>
      <c r="ADJ65"/>
      <c r="ADK65"/>
      <c r="ADL65"/>
      <c r="ADM65"/>
      <c r="ADN65"/>
      <c r="ADO65"/>
      <c r="ADP65"/>
      <c r="ADQ65"/>
      <c r="ADR65"/>
      <c r="ADS65"/>
      <c r="ADT65"/>
      <c r="ADU65"/>
      <c r="ADV65"/>
      <c r="ADW65"/>
      <c r="ADX65"/>
      <c r="ADY65"/>
      <c r="ADZ65"/>
      <c r="AEA65"/>
      <c r="AEB65"/>
      <c r="AEC65"/>
      <c r="AED65"/>
      <c r="AEE65"/>
      <c r="AEF65"/>
      <c r="AEG65"/>
      <c r="AEH65"/>
      <c r="AEI65"/>
      <c r="AEJ65"/>
      <c r="AEK65"/>
      <c r="AEL65"/>
      <c r="AEM65"/>
      <c r="AEN65"/>
      <c r="AEO65"/>
      <c r="AEP65"/>
      <c r="AEQ65"/>
      <c r="AER65"/>
      <c r="AES65"/>
      <c r="AET65"/>
      <c r="AEU65"/>
      <c r="AEV65"/>
      <c r="AEW65"/>
      <c r="AEX65"/>
      <c r="AEY65"/>
      <c r="AEZ65"/>
      <c r="AFA65"/>
      <c r="AFB65"/>
      <c r="AFC65"/>
      <c r="AFD65"/>
      <c r="AFE65"/>
      <c r="AFF65"/>
      <c r="AFG65"/>
      <c r="AFH65"/>
      <c r="AFI65"/>
      <c r="AFJ65"/>
      <c r="AFK65"/>
      <c r="AFL65"/>
      <c r="AFM65"/>
      <c r="AFN65"/>
      <c r="AFO65"/>
      <c r="AFP65"/>
      <c r="AFQ65"/>
      <c r="AFR65"/>
      <c r="AFS65"/>
      <c r="AFT65"/>
      <c r="AFU65"/>
      <c r="AFV65"/>
      <c r="AFW65"/>
      <c r="AFX65"/>
      <c r="AFY65"/>
      <c r="AFZ65"/>
      <c r="AGA65"/>
      <c r="AGB65"/>
      <c r="AGC65"/>
      <c r="AGD65"/>
      <c r="AGE65"/>
      <c r="AGF65"/>
      <c r="AGG65"/>
      <c r="AGH65"/>
      <c r="AGI65"/>
      <c r="AGJ65"/>
      <c r="AGK65"/>
      <c r="AGL65"/>
      <c r="AGM65"/>
      <c r="AGN65"/>
      <c r="AGO65"/>
      <c r="AGP65"/>
      <c r="AGQ65"/>
      <c r="AGR65"/>
      <c r="AGS65"/>
      <c r="AGT65"/>
      <c r="AGU65"/>
      <c r="AGV65"/>
      <c r="AGW65"/>
      <c r="AGX65"/>
      <c r="AGY65"/>
      <c r="AGZ65"/>
      <c r="AHA65"/>
      <c r="AHB65"/>
      <c r="AHC65"/>
      <c r="AHD65"/>
      <c r="AHE65"/>
      <c r="AHF65"/>
      <c r="AHG65"/>
      <c r="AHH65"/>
      <c r="AHI65"/>
      <c r="AHJ65"/>
      <c r="AHK65"/>
      <c r="AHL65"/>
      <c r="AHM65"/>
      <c r="AHN65"/>
      <c r="AHO65"/>
      <c r="AHP65"/>
      <c r="AHQ65"/>
      <c r="AHR65"/>
      <c r="AHS65"/>
      <c r="AHT65"/>
      <c r="AHU65"/>
      <c r="AHV65"/>
      <c r="AHW65"/>
      <c r="AHX65"/>
      <c r="AHY65"/>
      <c r="AHZ65"/>
      <c r="AIA65"/>
      <c r="AIB65"/>
      <c r="AIC65"/>
      <c r="AID65"/>
      <c r="AIE65"/>
      <c r="AIF65"/>
      <c r="AIG65"/>
      <c r="AIH65"/>
      <c r="AII65"/>
      <c r="AIJ65"/>
      <c r="AIK65"/>
      <c r="AIL65"/>
      <c r="AIM65"/>
      <c r="AIN65"/>
      <c r="AIO65"/>
      <c r="AIP65"/>
      <c r="AIQ65"/>
      <c r="AIR65"/>
      <c r="AIS65"/>
      <c r="AIT65"/>
      <c r="AIU65"/>
      <c r="AIV65"/>
      <c r="AIW65"/>
      <c r="AIX65"/>
      <c r="AIY65"/>
      <c r="AIZ65"/>
      <c r="AJA65"/>
      <c r="AJB65"/>
      <c r="AJC65"/>
      <c r="AJD65"/>
      <c r="AJE65"/>
      <c r="AJF65"/>
      <c r="AJG65"/>
      <c r="AJH65"/>
      <c r="AJI65"/>
      <c r="AJJ65"/>
      <c r="AJK65"/>
      <c r="AJL65"/>
      <c r="AJM65"/>
      <c r="AJN65"/>
      <c r="AJO65"/>
      <c r="AJP65"/>
      <c r="AJQ65"/>
      <c r="AJR65"/>
      <c r="AJS65"/>
      <c r="AJT65"/>
      <c r="AJU65"/>
      <c r="AJV65"/>
      <c r="AJW65"/>
      <c r="AJX65"/>
      <c r="AJY65"/>
      <c r="AJZ65"/>
      <c r="AKA65"/>
      <c r="AKB65"/>
      <c r="AKC65"/>
      <c r="AKD65"/>
      <c r="AKE65"/>
      <c r="AKF65"/>
      <c r="AKG65"/>
      <c r="AKH65"/>
      <c r="AKI65"/>
      <c r="AKJ65"/>
      <c r="AKK65"/>
      <c r="AKL65"/>
      <c r="AKM65"/>
      <c r="AKN65"/>
      <c r="AKO65"/>
      <c r="AKP65"/>
      <c r="AKQ65"/>
      <c r="AKR65"/>
      <c r="AKS65"/>
      <c r="AKT65"/>
      <c r="AKU65"/>
      <c r="AKV65"/>
      <c r="AKW65"/>
      <c r="AKX65"/>
      <c r="AKY65"/>
      <c r="AKZ65"/>
      <c r="ALA65"/>
      <c r="ALB65"/>
      <c r="ALC65"/>
      <c r="ALD65"/>
      <c r="ALE65"/>
      <c r="ALF65"/>
      <c r="ALG65"/>
      <c r="ALH65"/>
      <c r="ALI65"/>
      <c r="ALJ65"/>
      <c r="ALK65"/>
      <c r="ALL65"/>
      <c r="ALM65"/>
      <c r="ALN65"/>
      <c r="ALO65"/>
      <c r="ALP65"/>
      <c r="ALQ65"/>
      <c r="ALR65"/>
      <c r="ALS65"/>
      <c r="ALT65"/>
      <c r="ALU65"/>
      <c r="ALV65"/>
      <c r="ALW65"/>
      <c r="ALX65"/>
      <c r="ALY65"/>
      <c r="ALZ65"/>
      <c r="AMA65"/>
      <c r="AMB65"/>
      <c r="AMC65"/>
      <c r="AMD65"/>
      <c r="AME65"/>
      <c r="AMF65"/>
      <c r="AMG65"/>
      <c r="AMH65"/>
      <c r="AMI65"/>
      <c r="AMJ65"/>
      <c r="AMK65"/>
      <c r="AML65"/>
    </row>
    <row r="66" spans="1:1026" x14ac:dyDescent="0.25">
      <c r="A66" s="212">
        <v>64</v>
      </c>
      <c r="B66" s="216" t="s">
        <v>912</v>
      </c>
      <c r="C66" s="215">
        <v>10</v>
      </c>
      <c r="D66" s="215">
        <v>7.5200000000000003E-2</v>
      </c>
      <c r="E66" s="215">
        <f t="shared" si="25"/>
        <v>7.5200000000000003E-2</v>
      </c>
      <c r="F66" s="215">
        <v>0</v>
      </c>
      <c r="G66" s="215">
        <v>6.38</v>
      </c>
      <c r="H66" s="215">
        <f t="shared" si="26"/>
        <v>6.38</v>
      </c>
      <c r="I66" s="215">
        <v>0</v>
      </c>
      <c r="J66" s="215">
        <v>0.1183</v>
      </c>
      <c r="K66" s="215">
        <f t="shared" ref="K66" si="34">K65/3</f>
        <v>0</v>
      </c>
      <c r="L66" s="215">
        <f>D66*4+J66*4+G66*9</f>
        <v>58.194000000000003</v>
      </c>
      <c r="M66" s="215">
        <v>1.1400000000000001</v>
      </c>
      <c r="N66" s="215">
        <v>2.4899999999999998</v>
      </c>
      <c r="O66" s="215">
        <v>2.1120000000000001</v>
      </c>
      <c r="P66" s="215">
        <v>0</v>
      </c>
      <c r="Q66" s="215">
        <v>2.61</v>
      </c>
      <c r="R66" s="215">
        <v>1.7399999999999999E-2</v>
      </c>
      <c r="S66" s="215">
        <v>27</v>
      </c>
      <c r="T66" s="215">
        <v>7.1999999999999994E-4</v>
      </c>
      <c r="U66" s="215">
        <v>9.5999999999999992E-3</v>
      </c>
      <c r="V66" s="215">
        <v>8.0000000000000002E-3</v>
      </c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  <c r="VN66"/>
      <c r="VO66"/>
      <c r="VP66"/>
      <c r="VQ66"/>
      <c r="VR66"/>
      <c r="VS66"/>
      <c r="VT66"/>
      <c r="VU66"/>
      <c r="VV66"/>
      <c r="VW66"/>
      <c r="VX66"/>
      <c r="VY66"/>
      <c r="VZ66"/>
      <c r="WA66"/>
      <c r="WB66"/>
      <c r="WC66"/>
      <c r="WD66"/>
      <c r="WE66"/>
      <c r="WF66"/>
      <c r="WG66"/>
      <c r="WH66"/>
      <c r="WI66"/>
      <c r="WJ66"/>
      <c r="WK66"/>
      <c r="WL66"/>
      <c r="WM66"/>
      <c r="WN66"/>
      <c r="WO66"/>
      <c r="WP66"/>
      <c r="WQ66"/>
      <c r="WR66"/>
      <c r="WS66"/>
      <c r="WT66"/>
      <c r="WU66"/>
      <c r="WV66"/>
      <c r="WW66"/>
      <c r="WX66"/>
      <c r="WY66"/>
      <c r="WZ66"/>
      <c r="XA66"/>
      <c r="XB66"/>
      <c r="XC66"/>
      <c r="XD66"/>
      <c r="XE66"/>
      <c r="XF66"/>
      <c r="XG66"/>
      <c r="XH66"/>
      <c r="XI66"/>
      <c r="XJ66"/>
      <c r="XK66"/>
      <c r="XL66"/>
      <c r="XM66"/>
      <c r="XN66"/>
      <c r="XO66"/>
      <c r="XP66"/>
      <c r="XQ66"/>
      <c r="XR66"/>
      <c r="XS66"/>
      <c r="XT66"/>
      <c r="XU66"/>
      <c r="XV66"/>
      <c r="XW66"/>
      <c r="XX66"/>
      <c r="XY66"/>
      <c r="XZ66"/>
      <c r="YA66"/>
      <c r="YB66"/>
      <c r="YC66"/>
      <c r="YD66"/>
      <c r="YE66"/>
      <c r="YF66"/>
      <c r="YG66"/>
      <c r="YH66"/>
      <c r="YI66"/>
      <c r="YJ66"/>
      <c r="YK66"/>
      <c r="YL66"/>
      <c r="YM66"/>
      <c r="YN66"/>
      <c r="YO66"/>
      <c r="YP66"/>
      <c r="YQ66"/>
      <c r="YR66"/>
      <c r="YS66"/>
      <c r="YT66"/>
      <c r="YU66"/>
      <c r="YV66"/>
      <c r="YW66"/>
      <c r="YX66"/>
      <c r="YY66"/>
      <c r="YZ66"/>
      <c r="ZA66"/>
      <c r="ZB66"/>
      <c r="ZC66"/>
      <c r="ZD66"/>
      <c r="ZE66"/>
      <c r="ZF66"/>
      <c r="ZG66"/>
      <c r="ZH66"/>
      <c r="ZI66"/>
      <c r="ZJ66"/>
      <c r="ZK66"/>
      <c r="ZL66"/>
      <c r="ZM66"/>
      <c r="ZN66"/>
      <c r="ZO66"/>
      <c r="ZP66"/>
      <c r="ZQ66"/>
      <c r="ZR66"/>
      <c r="ZS66"/>
      <c r="ZT66"/>
      <c r="ZU66"/>
      <c r="ZV66"/>
      <c r="ZW66"/>
      <c r="ZX66"/>
      <c r="ZY66"/>
      <c r="ZZ66"/>
      <c r="AAA66"/>
      <c r="AAB66"/>
      <c r="AAC66"/>
      <c r="AAD66"/>
      <c r="AAE66"/>
      <c r="AAF66"/>
      <c r="AAG66"/>
      <c r="AAH66"/>
      <c r="AAI66"/>
      <c r="AAJ66"/>
      <c r="AAK66"/>
      <c r="AAL66"/>
      <c r="AAM66"/>
      <c r="AAN66"/>
      <c r="AAO66"/>
      <c r="AAP66"/>
      <c r="AAQ66"/>
      <c r="AAR66"/>
      <c r="AAS66"/>
      <c r="AAT66"/>
      <c r="AAU66"/>
      <c r="AAV66"/>
      <c r="AAW66"/>
      <c r="AAX66"/>
      <c r="AAY66"/>
      <c r="AAZ66"/>
      <c r="ABA66"/>
      <c r="ABB66"/>
      <c r="ABC66"/>
      <c r="ABD66"/>
      <c r="ABE66"/>
      <c r="ABF66"/>
      <c r="ABG66"/>
      <c r="ABH66"/>
      <c r="ABI66"/>
      <c r="ABJ66"/>
      <c r="ABK66"/>
      <c r="ABL66"/>
      <c r="ABM66"/>
      <c r="ABN66"/>
      <c r="ABO66"/>
      <c r="ABP66"/>
      <c r="ABQ66"/>
      <c r="ABR66"/>
      <c r="ABS66"/>
      <c r="ABT66"/>
      <c r="ABU66"/>
      <c r="ABV66"/>
      <c r="ABW66"/>
      <c r="ABX66"/>
      <c r="ABY66"/>
      <c r="ABZ66"/>
      <c r="ACA66"/>
      <c r="ACB66"/>
      <c r="ACC66"/>
      <c r="ACD66"/>
      <c r="ACE66"/>
      <c r="ACF66"/>
      <c r="ACG66"/>
      <c r="ACH66"/>
      <c r="ACI66"/>
      <c r="ACJ66"/>
      <c r="ACK66"/>
      <c r="ACL66"/>
      <c r="ACM66"/>
      <c r="ACN66"/>
      <c r="ACO66"/>
      <c r="ACP66"/>
      <c r="ACQ66"/>
      <c r="ACR66"/>
      <c r="ACS66"/>
      <c r="ACT66"/>
      <c r="ACU66"/>
      <c r="ACV66"/>
      <c r="ACW66"/>
      <c r="ACX66"/>
      <c r="ACY66"/>
      <c r="ACZ66"/>
      <c r="ADA66"/>
      <c r="ADB66"/>
      <c r="ADC66"/>
      <c r="ADD66"/>
      <c r="ADE66"/>
      <c r="ADF66"/>
      <c r="ADG66"/>
      <c r="ADH66"/>
      <c r="ADI66"/>
      <c r="ADJ66"/>
      <c r="ADK66"/>
      <c r="ADL66"/>
      <c r="ADM66"/>
      <c r="ADN66"/>
      <c r="ADO66"/>
      <c r="ADP66"/>
      <c r="ADQ66"/>
      <c r="ADR66"/>
      <c r="ADS66"/>
      <c r="ADT66"/>
      <c r="ADU66"/>
      <c r="ADV66"/>
      <c r="ADW66"/>
      <c r="ADX66"/>
      <c r="ADY66"/>
      <c r="ADZ66"/>
      <c r="AEA66"/>
      <c r="AEB66"/>
      <c r="AEC66"/>
      <c r="AED66"/>
      <c r="AEE66"/>
      <c r="AEF66"/>
      <c r="AEG66"/>
      <c r="AEH66"/>
      <c r="AEI66"/>
      <c r="AEJ66"/>
      <c r="AEK66"/>
      <c r="AEL66"/>
      <c r="AEM66"/>
      <c r="AEN66"/>
      <c r="AEO66"/>
      <c r="AEP66"/>
      <c r="AEQ66"/>
      <c r="AER66"/>
      <c r="AES66"/>
      <c r="AET66"/>
      <c r="AEU66"/>
      <c r="AEV66"/>
      <c r="AEW66"/>
      <c r="AEX66"/>
      <c r="AEY66"/>
      <c r="AEZ66"/>
      <c r="AFA66"/>
      <c r="AFB66"/>
      <c r="AFC66"/>
      <c r="AFD66"/>
      <c r="AFE66"/>
      <c r="AFF66"/>
      <c r="AFG66"/>
      <c r="AFH66"/>
      <c r="AFI66"/>
      <c r="AFJ66"/>
      <c r="AFK66"/>
      <c r="AFL66"/>
      <c r="AFM66"/>
      <c r="AFN66"/>
      <c r="AFO66"/>
      <c r="AFP66"/>
      <c r="AFQ66"/>
      <c r="AFR66"/>
      <c r="AFS66"/>
      <c r="AFT66"/>
      <c r="AFU66"/>
      <c r="AFV66"/>
      <c r="AFW66"/>
      <c r="AFX66"/>
      <c r="AFY66"/>
      <c r="AFZ66"/>
      <c r="AGA66"/>
      <c r="AGB66"/>
      <c r="AGC66"/>
      <c r="AGD66"/>
      <c r="AGE66"/>
      <c r="AGF66"/>
      <c r="AGG66"/>
      <c r="AGH66"/>
      <c r="AGI66"/>
      <c r="AGJ66"/>
      <c r="AGK66"/>
      <c r="AGL66"/>
      <c r="AGM66"/>
      <c r="AGN66"/>
      <c r="AGO66"/>
      <c r="AGP66"/>
      <c r="AGQ66"/>
      <c r="AGR66"/>
      <c r="AGS66"/>
      <c r="AGT66"/>
      <c r="AGU66"/>
      <c r="AGV66"/>
      <c r="AGW66"/>
      <c r="AGX66"/>
      <c r="AGY66"/>
      <c r="AGZ66"/>
      <c r="AHA66"/>
      <c r="AHB66"/>
      <c r="AHC66"/>
      <c r="AHD66"/>
      <c r="AHE66"/>
      <c r="AHF66"/>
      <c r="AHG66"/>
      <c r="AHH66"/>
      <c r="AHI66"/>
      <c r="AHJ66"/>
      <c r="AHK66"/>
      <c r="AHL66"/>
      <c r="AHM66"/>
      <c r="AHN66"/>
      <c r="AHO66"/>
      <c r="AHP66"/>
      <c r="AHQ66"/>
      <c r="AHR66"/>
      <c r="AHS66"/>
      <c r="AHT66"/>
      <c r="AHU66"/>
      <c r="AHV66"/>
      <c r="AHW66"/>
      <c r="AHX66"/>
      <c r="AHY66"/>
      <c r="AHZ66"/>
      <c r="AIA66"/>
      <c r="AIB66"/>
      <c r="AIC66"/>
      <c r="AID66"/>
      <c r="AIE66"/>
      <c r="AIF66"/>
      <c r="AIG66"/>
      <c r="AIH66"/>
      <c r="AII66"/>
      <c r="AIJ66"/>
      <c r="AIK66"/>
      <c r="AIL66"/>
      <c r="AIM66"/>
      <c r="AIN66"/>
      <c r="AIO66"/>
      <c r="AIP66"/>
      <c r="AIQ66"/>
      <c r="AIR66"/>
      <c r="AIS66"/>
      <c r="AIT66"/>
      <c r="AIU66"/>
      <c r="AIV66"/>
      <c r="AIW66"/>
      <c r="AIX66"/>
      <c r="AIY66"/>
      <c r="AIZ66"/>
      <c r="AJA66"/>
      <c r="AJB66"/>
      <c r="AJC66"/>
      <c r="AJD66"/>
      <c r="AJE66"/>
      <c r="AJF66"/>
      <c r="AJG66"/>
      <c r="AJH66"/>
      <c r="AJI66"/>
      <c r="AJJ66"/>
      <c r="AJK66"/>
      <c r="AJL66"/>
      <c r="AJM66"/>
      <c r="AJN66"/>
      <c r="AJO66"/>
      <c r="AJP66"/>
      <c r="AJQ66"/>
      <c r="AJR66"/>
      <c r="AJS66"/>
      <c r="AJT66"/>
      <c r="AJU66"/>
      <c r="AJV66"/>
      <c r="AJW66"/>
      <c r="AJX66"/>
      <c r="AJY66"/>
      <c r="AJZ66"/>
      <c r="AKA66"/>
      <c r="AKB66"/>
      <c r="AKC66"/>
      <c r="AKD66"/>
      <c r="AKE66"/>
      <c r="AKF66"/>
      <c r="AKG66"/>
      <c r="AKH66"/>
      <c r="AKI66"/>
      <c r="AKJ66"/>
      <c r="AKK66"/>
      <c r="AKL66"/>
      <c r="AKM66"/>
      <c r="AKN66"/>
      <c r="AKO66"/>
      <c r="AKP66"/>
      <c r="AKQ66"/>
      <c r="AKR66"/>
      <c r="AKS66"/>
      <c r="AKT66"/>
      <c r="AKU66"/>
      <c r="AKV66"/>
      <c r="AKW66"/>
      <c r="AKX66"/>
      <c r="AKY66"/>
      <c r="AKZ66"/>
      <c r="ALA66"/>
      <c r="ALB66"/>
      <c r="ALC66"/>
      <c r="ALD66"/>
      <c r="ALE66"/>
      <c r="ALF66"/>
      <c r="ALG66"/>
      <c r="ALH66"/>
      <c r="ALI66"/>
      <c r="ALJ66"/>
      <c r="ALK66"/>
      <c r="ALL66"/>
      <c r="ALM66"/>
      <c r="ALN66"/>
      <c r="ALO66"/>
      <c r="ALP66"/>
      <c r="ALQ66"/>
      <c r="ALR66"/>
      <c r="ALS66"/>
      <c r="ALT66"/>
      <c r="ALU66"/>
      <c r="ALV66"/>
      <c r="ALW66"/>
      <c r="ALX66"/>
      <c r="ALY66"/>
      <c r="ALZ66"/>
      <c r="AMA66"/>
      <c r="AMB66"/>
      <c r="AMC66"/>
      <c r="AMD66"/>
      <c r="AME66"/>
      <c r="AMF66"/>
      <c r="AMG66"/>
      <c r="AMH66"/>
      <c r="AMI66"/>
      <c r="AMJ66"/>
      <c r="AMK66"/>
      <c r="AML66"/>
    </row>
    <row r="67" spans="1:1026" x14ac:dyDescent="0.25">
      <c r="A67" s="212">
        <v>65</v>
      </c>
      <c r="B67" s="216" t="s">
        <v>913</v>
      </c>
      <c r="C67" s="215">
        <v>20</v>
      </c>
      <c r="D67" s="215">
        <v>0.16</v>
      </c>
      <c r="E67" s="215">
        <f t="shared" si="25"/>
        <v>0.16</v>
      </c>
      <c r="F67" s="215">
        <v>0</v>
      </c>
      <c r="G67" s="215">
        <v>14.5</v>
      </c>
      <c r="H67" s="215">
        <f t="shared" si="26"/>
        <v>14.5</v>
      </c>
      <c r="I67" s="215">
        <v>0</v>
      </c>
      <c r="J67" s="215">
        <v>0.26</v>
      </c>
      <c r="K67" s="215">
        <f t="shared" ref="K67" si="35">K65/3*2</f>
        <v>0</v>
      </c>
      <c r="L67" s="215">
        <v>132.20000000000002</v>
      </c>
      <c r="M67" s="215">
        <v>3</v>
      </c>
      <c r="N67" s="215">
        <v>6</v>
      </c>
      <c r="O67" s="215">
        <v>4.8</v>
      </c>
      <c r="P67" s="215">
        <v>0</v>
      </c>
      <c r="Q67" s="215">
        <v>6</v>
      </c>
      <c r="R67" s="215">
        <v>0.04</v>
      </c>
      <c r="S67" s="215">
        <v>90</v>
      </c>
      <c r="T67" s="215">
        <v>2E-3</v>
      </c>
      <c r="U67" s="215">
        <v>2.3999999999999997E-2</v>
      </c>
      <c r="V67" s="215">
        <v>0.04</v>
      </c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  <c r="OP67"/>
      <c r="OQ67"/>
      <c r="OR67"/>
      <c r="OS67"/>
      <c r="OT67"/>
      <c r="OU67"/>
      <c r="OV67"/>
      <c r="OW67"/>
      <c r="OX67"/>
      <c r="OY67"/>
      <c r="OZ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Q67"/>
      <c r="PR67"/>
      <c r="PS67"/>
      <c r="PT67"/>
      <c r="PU67"/>
      <c r="PV67"/>
      <c r="PW67"/>
      <c r="PX67"/>
      <c r="PY67"/>
      <c r="PZ67"/>
      <c r="QA67"/>
      <c r="QB67"/>
      <c r="QC67"/>
      <c r="QD67"/>
      <c r="QE67"/>
      <c r="QF67"/>
      <c r="QG67"/>
      <c r="QH67"/>
      <c r="QI67"/>
      <c r="QJ67"/>
      <c r="QK67"/>
      <c r="QL67"/>
      <c r="QM67"/>
      <c r="QN67"/>
      <c r="QO67"/>
      <c r="QP67"/>
      <c r="QQ67"/>
      <c r="QR67"/>
      <c r="QS67"/>
      <c r="QT67"/>
      <c r="QU67"/>
      <c r="QV67"/>
      <c r="QW67"/>
      <c r="QX67"/>
      <c r="QY67"/>
      <c r="QZ67"/>
      <c r="RA67"/>
      <c r="RB67"/>
      <c r="RC67"/>
      <c r="RD67"/>
      <c r="RE67"/>
      <c r="RF67"/>
      <c r="RG67"/>
      <c r="RH67"/>
      <c r="RI67"/>
      <c r="RJ67"/>
      <c r="RK67"/>
      <c r="RL67"/>
      <c r="RM67"/>
      <c r="RN67"/>
      <c r="RO67"/>
      <c r="RP67"/>
      <c r="RQ67"/>
      <c r="RR67"/>
      <c r="RS67"/>
      <c r="RT67"/>
      <c r="RU67"/>
      <c r="RV67"/>
      <c r="RW67"/>
      <c r="RX67"/>
      <c r="RY67"/>
      <c r="RZ67"/>
      <c r="SA67"/>
      <c r="SB67"/>
      <c r="SC67"/>
      <c r="SD67"/>
      <c r="SE67"/>
      <c r="SF67"/>
      <c r="SG67"/>
      <c r="SH67"/>
      <c r="SI67"/>
      <c r="SJ67"/>
      <c r="SK67"/>
      <c r="SL67"/>
      <c r="SM67"/>
      <c r="SN67"/>
      <c r="SO67"/>
      <c r="SP67"/>
      <c r="SQ67"/>
      <c r="SR67"/>
      <c r="SS67"/>
      <c r="ST67"/>
      <c r="SU67"/>
      <c r="SV67"/>
      <c r="SW67"/>
      <c r="SX67"/>
      <c r="SY67"/>
      <c r="SZ67"/>
      <c r="TA67"/>
      <c r="TB67"/>
      <c r="TC67"/>
      <c r="TD67"/>
      <c r="TE67"/>
      <c r="TF67"/>
      <c r="TG67"/>
      <c r="TH67"/>
      <c r="TI67"/>
      <c r="TJ67"/>
      <c r="TK67"/>
      <c r="TL67"/>
      <c r="TM67"/>
      <c r="TN67"/>
      <c r="TO67"/>
      <c r="TP67"/>
      <c r="TQ67"/>
      <c r="TR67"/>
      <c r="TS67"/>
      <c r="TT67"/>
      <c r="TU67"/>
      <c r="TV67"/>
      <c r="TW67"/>
      <c r="TX67"/>
      <c r="TY67"/>
      <c r="TZ67"/>
      <c r="UA67"/>
      <c r="UB67"/>
      <c r="UC67"/>
      <c r="UD67"/>
      <c r="UE67"/>
      <c r="UF67"/>
      <c r="UG67"/>
      <c r="UH67"/>
      <c r="UI67"/>
      <c r="UJ67"/>
      <c r="UK67"/>
      <c r="UL67"/>
      <c r="UM67"/>
      <c r="UN67"/>
      <c r="UO67"/>
      <c r="UP67"/>
      <c r="UQ67"/>
      <c r="UR67"/>
      <c r="US67"/>
      <c r="UT67"/>
      <c r="UU67"/>
      <c r="UV67"/>
      <c r="UW67"/>
      <c r="UX67"/>
      <c r="UY67"/>
      <c r="UZ67"/>
      <c r="VA67"/>
      <c r="VB67"/>
      <c r="VC67"/>
      <c r="VD67"/>
      <c r="VE67"/>
      <c r="VF67"/>
      <c r="VG67"/>
      <c r="VH67"/>
      <c r="VI67"/>
      <c r="VJ67"/>
      <c r="VK67"/>
      <c r="VL67"/>
      <c r="VM67"/>
      <c r="VN67"/>
      <c r="VO67"/>
      <c r="VP67"/>
      <c r="VQ67"/>
      <c r="VR67"/>
      <c r="VS67"/>
      <c r="VT67"/>
      <c r="VU67"/>
      <c r="VV67"/>
      <c r="VW67"/>
      <c r="VX67"/>
      <c r="VY67"/>
      <c r="VZ67"/>
      <c r="WA67"/>
      <c r="WB67"/>
      <c r="WC67"/>
      <c r="WD67"/>
      <c r="WE67"/>
      <c r="WF67"/>
      <c r="WG67"/>
      <c r="WH67"/>
      <c r="WI67"/>
      <c r="WJ67"/>
      <c r="WK67"/>
      <c r="WL67"/>
      <c r="WM67"/>
      <c r="WN67"/>
      <c r="WO67"/>
      <c r="WP67"/>
      <c r="WQ67"/>
      <c r="WR67"/>
      <c r="WS67"/>
      <c r="WT67"/>
      <c r="WU67"/>
      <c r="WV67"/>
      <c r="WW67"/>
      <c r="WX67"/>
      <c r="WY67"/>
      <c r="WZ67"/>
      <c r="XA67"/>
      <c r="XB67"/>
      <c r="XC67"/>
      <c r="XD67"/>
      <c r="XE67"/>
      <c r="XF67"/>
      <c r="XG67"/>
      <c r="XH67"/>
      <c r="XI67"/>
      <c r="XJ67"/>
      <c r="XK67"/>
      <c r="XL67"/>
      <c r="XM67"/>
      <c r="XN67"/>
      <c r="XO67"/>
      <c r="XP67"/>
      <c r="XQ67"/>
      <c r="XR67"/>
      <c r="XS67"/>
      <c r="XT67"/>
      <c r="XU67"/>
      <c r="XV67"/>
      <c r="XW67"/>
      <c r="XX67"/>
      <c r="XY67"/>
      <c r="XZ67"/>
      <c r="YA67"/>
      <c r="YB67"/>
      <c r="YC67"/>
      <c r="YD67"/>
      <c r="YE67"/>
      <c r="YF67"/>
      <c r="YG67"/>
      <c r="YH67"/>
      <c r="YI67"/>
      <c r="YJ67"/>
      <c r="YK67"/>
      <c r="YL67"/>
      <c r="YM67"/>
      <c r="YN67"/>
      <c r="YO67"/>
      <c r="YP67"/>
      <c r="YQ67"/>
      <c r="YR67"/>
      <c r="YS67"/>
      <c r="YT67"/>
      <c r="YU67"/>
      <c r="YV67"/>
      <c r="YW67"/>
      <c r="YX67"/>
      <c r="YY67"/>
      <c r="YZ67"/>
      <c r="ZA67"/>
      <c r="ZB67"/>
      <c r="ZC67"/>
      <c r="ZD67"/>
      <c r="ZE67"/>
      <c r="ZF67"/>
      <c r="ZG67"/>
      <c r="ZH67"/>
      <c r="ZI67"/>
      <c r="ZJ67"/>
      <c r="ZK67"/>
      <c r="ZL67"/>
      <c r="ZM67"/>
      <c r="ZN67"/>
      <c r="ZO67"/>
      <c r="ZP67"/>
      <c r="ZQ67"/>
      <c r="ZR67"/>
      <c r="ZS67"/>
      <c r="ZT67"/>
      <c r="ZU67"/>
      <c r="ZV67"/>
      <c r="ZW67"/>
      <c r="ZX67"/>
      <c r="ZY67"/>
      <c r="ZZ67"/>
      <c r="AAA67"/>
      <c r="AAB67"/>
      <c r="AAC67"/>
      <c r="AAD67"/>
      <c r="AAE67"/>
      <c r="AAF67"/>
      <c r="AAG67"/>
      <c r="AAH67"/>
      <c r="AAI67"/>
      <c r="AAJ67"/>
      <c r="AAK67"/>
      <c r="AAL67"/>
      <c r="AAM67"/>
      <c r="AAN67"/>
      <c r="AAO67"/>
      <c r="AAP67"/>
      <c r="AAQ67"/>
      <c r="AAR67"/>
      <c r="AAS67"/>
      <c r="AAT67"/>
      <c r="AAU67"/>
      <c r="AAV67"/>
      <c r="AAW67"/>
      <c r="AAX67"/>
      <c r="AAY67"/>
      <c r="AAZ67"/>
      <c r="ABA67"/>
      <c r="ABB67"/>
      <c r="ABC67"/>
      <c r="ABD67"/>
      <c r="ABE67"/>
      <c r="ABF67"/>
      <c r="ABG67"/>
      <c r="ABH67"/>
      <c r="ABI67"/>
      <c r="ABJ67"/>
      <c r="ABK67"/>
      <c r="ABL67"/>
      <c r="ABM67"/>
      <c r="ABN67"/>
      <c r="ABO67"/>
      <c r="ABP67"/>
      <c r="ABQ67"/>
      <c r="ABR67"/>
      <c r="ABS67"/>
      <c r="ABT67"/>
      <c r="ABU67"/>
      <c r="ABV67"/>
      <c r="ABW67"/>
      <c r="ABX67"/>
      <c r="ABY67"/>
      <c r="ABZ67"/>
      <c r="ACA67"/>
      <c r="ACB67"/>
      <c r="ACC67"/>
      <c r="ACD67"/>
      <c r="ACE67"/>
      <c r="ACF67"/>
      <c r="ACG67"/>
      <c r="ACH67"/>
      <c r="ACI67"/>
      <c r="ACJ67"/>
      <c r="ACK67"/>
      <c r="ACL67"/>
      <c r="ACM67"/>
      <c r="ACN67"/>
      <c r="ACO67"/>
      <c r="ACP67"/>
      <c r="ACQ67"/>
      <c r="ACR67"/>
      <c r="ACS67"/>
      <c r="ACT67"/>
      <c r="ACU67"/>
      <c r="ACV67"/>
      <c r="ACW67"/>
      <c r="ACX67"/>
      <c r="ACY67"/>
      <c r="ACZ67"/>
      <c r="ADA67"/>
      <c r="ADB67"/>
      <c r="ADC67"/>
      <c r="ADD67"/>
      <c r="ADE67"/>
      <c r="ADF67"/>
      <c r="ADG67"/>
      <c r="ADH67"/>
      <c r="ADI67"/>
      <c r="ADJ67"/>
      <c r="ADK67"/>
      <c r="ADL67"/>
      <c r="ADM67"/>
      <c r="ADN67"/>
      <c r="ADO67"/>
      <c r="ADP67"/>
      <c r="ADQ67"/>
      <c r="ADR67"/>
      <c r="ADS67"/>
      <c r="ADT67"/>
      <c r="ADU67"/>
      <c r="ADV67"/>
      <c r="ADW67"/>
      <c r="ADX67"/>
      <c r="ADY67"/>
      <c r="ADZ67"/>
      <c r="AEA67"/>
      <c r="AEB67"/>
      <c r="AEC67"/>
      <c r="AED67"/>
      <c r="AEE67"/>
      <c r="AEF67"/>
      <c r="AEG67"/>
      <c r="AEH67"/>
      <c r="AEI67"/>
      <c r="AEJ67"/>
      <c r="AEK67"/>
      <c r="AEL67"/>
      <c r="AEM67"/>
      <c r="AEN67"/>
      <c r="AEO67"/>
      <c r="AEP67"/>
      <c r="AEQ67"/>
      <c r="AER67"/>
      <c r="AES67"/>
      <c r="AET67"/>
      <c r="AEU67"/>
      <c r="AEV67"/>
      <c r="AEW67"/>
      <c r="AEX67"/>
      <c r="AEY67"/>
      <c r="AEZ67"/>
      <c r="AFA67"/>
      <c r="AFB67"/>
      <c r="AFC67"/>
      <c r="AFD67"/>
      <c r="AFE67"/>
      <c r="AFF67"/>
      <c r="AFG67"/>
      <c r="AFH67"/>
      <c r="AFI67"/>
      <c r="AFJ67"/>
      <c r="AFK67"/>
      <c r="AFL67"/>
      <c r="AFM67"/>
      <c r="AFN67"/>
      <c r="AFO67"/>
      <c r="AFP67"/>
      <c r="AFQ67"/>
      <c r="AFR67"/>
      <c r="AFS67"/>
      <c r="AFT67"/>
      <c r="AFU67"/>
      <c r="AFV67"/>
      <c r="AFW67"/>
      <c r="AFX67"/>
      <c r="AFY67"/>
      <c r="AFZ67"/>
      <c r="AGA67"/>
      <c r="AGB67"/>
      <c r="AGC67"/>
      <c r="AGD67"/>
      <c r="AGE67"/>
      <c r="AGF67"/>
      <c r="AGG67"/>
      <c r="AGH67"/>
      <c r="AGI67"/>
      <c r="AGJ67"/>
      <c r="AGK67"/>
      <c r="AGL67"/>
      <c r="AGM67"/>
      <c r="AGN67"/>
      <c r="AGO67"/>
      <c r="AGP67"/>
      <c r="AGQ67"/>
      <c r="AGR67"/>
      <c r="AGS67"/>
      <c r="AGT67"/>
      <c r="AGU67"/>
      <c r="AGV67"/>
      <c r="AGW67"/>
      <c r="AGX67"/>
      <c r="AGY67"/>
      <c r="AGZ67"/>
      <c r="AHA67"/>
      <c r="AHB67"/>
      <c r="AHC67"/>
      <c r="AHD67"/>
      <c r="AHE67"/>
      <c r="AHF67"/>
      <c r="AHG67"/>
      <c r="AHH67"/>
      <c r="AHI67"/>
      <c r="AHJ67"/>
      <c r="AHK67"/>
      <c r="AHL67"/>
      <c r="AHM67"/>
      <c r="AHN67"/>
      <c r="AHO67"/>
      <c r="AHP67"/>
      <c r="AHQ67"/>
      <c r="AHR67"/>
      <c r="AHS67"/>
      <c r="AHT67"/>
      <c r="AHU67"/>
      <c r="AHV67"/>
      <c r="AHW67"/>
      <c r="AHX67"/>
      <c r="AHY67"/>
      <c r="AHZ67"/>
      <c r="AIA67"/>
      <c r="AIB67"/>
      <c r="AIC67"/>
      <c r="AID67"/>
      <c r="AIE67"/>
      <c r="AIF67"/>
      <c r="AIG67"/>
      <c r="AIH67"/>
      <c r="AII67"/>
      <c r="AIJ67"/>
      <c r="AIK67"/>
      <c r="AIL67"/>
      <c r="AIM67"/>
      <c r="AIN67"/>
      <c r="AIO67"/>
      <c r="AIP67"/>
      <c r="AIQ67"/>
      <c r="AIR67"/>
      <c r="AIS67"/>
      <c r="AIT67"/>
      <c r="AIU67"/>
      <c r="AIV67"/>
      <c r="AIW67"/>
      <c r="AIX67"/>
      <c r="AIY67"/>
      <c r="AIZ67"/>
      <c r="AJA67"/>
      <c r="AJB67"/>
      <c r="AJC67"/>
      <c r="AJD67"/>
      <c r="AJE67"/>
      <c r="AJF67"/>
      <c r="AJG67"/>
      <c r="AJH67"/>
      <c r="AJI67"/>
      <c r="AJJ67"/>
      <c r="AJK67"/>
      <c r="AJL67"/>
      <c r="AJM67"/>
      <c r="AJN67"/>
      <c r="AJO67"/>
      <c r="AJP67"/>
      <c r="AJQ67"/>
      <c r="AJR67"/>
      <c r="AJS67"/>
      <c r="AJT67"/>
      <c r="AJU67"/>
      <c r="AJV67"/>
      <c r="AJW67"/>
      <c r="AJX67"/>
      <c r="AJY67"/>
      <c r="AJZ67"/>
      <c r="AKA67"/>
      <c r="AKB67"/>
      <c r="AKC67"/>
      <c r="AKD67"/>
      <c r="AKE67"/>
      <c r="AKF67"/>
      <c r="AKG67"/>
      <c r="AKH67"/>
      <c r="AKI67"/>
      <c r="AKJ67"/>
      <c r="AKK67"/>
      <c r="AKL67"/>
      <c r="AKM67"/>
      <c r="AKN67"/>
      <c r="AKO67"/>
      <c r="AKP67"/>
      <c r="AKQ67"/>
      <c r="AKR67"/>
      <c r="AKS67"/>
      <c r="AKT67"/>
      <c r="AKU67"/>
      <c r="AKV67"/>
      <c r="AKW67"/>
      <c r="AKX67"/>
      <c r="AKY67"/>
      <c r="AKZ67"/>
      <c r="ALA67"/>
      <c r="ALB67"/>
      <c r="ALC67"/>
      <c r="ALD67"/>
      <c r="ALE67"/>
      <c r="ALF67"/>
      <c r="ALG67"/>
      <c r="ALH67"/>
      <c r="ALI67"/>
      <c r="ALJ67"/>
      <c r="ALK67"/>
      <c r="ALL67"/>
      <c r="ALM67"/>
      <c r="ALN67"/>
      <c r="ALO67"/>
      <c r="ALP67"/>
      <c r="ALQ67"/>
      <c r="ALR67"/>
      <c r="ALS67"/>
      <c r="ALT67"/>
      <c r="ALU67"/>
      <c r="ALV67"/>
      <c r="ALW67"/>
      <c r="ALX67"/>
      <c r="ALY67"/>
      <c r="ALZ67"/>
      <c r="AMA67"/>
      <c r="AMB67"/>
      <c r="AMC67"/>
      <c r="AMD67"/>
      <c r="AME67"/>
      <c r="AMF67"/>
      <c r="AMG67"/>
      <c r="AMH67"/>
      <c r="AMI67"/>
      <c r="AMJ67"/>
      <c r="AMK67"/>
      <c r="AML67"/>
    </row>
    <row r="68" spans="1:1026" x14ac:dyDescent="0.25">
      <c r="A68" s="212">
        <v>66</v>
      </c>
      <c r="B68" s="216" t="s">
        <v>789</v>
      </c>
      <c r="C68" s="215">
        <v>15</v>
      </c>
      <c r="D68" s="215">
        <v>0</v>
      </c>
      <c r="E68" s="215">
        <v>0</v>
      </c>
      <c r="F68" s="215">
        <v>0</v>
      </c>
      <c r="G68" s="215">
        <v>14.984999999999999</v>
      </c>
      <c r="H68" s="215">
        <v>0</v>
      </c>
      <c r="I68" s="215">
        <v>14.984999999999999</v>
      </c>
      <c r="J68" s="215">
        <v>0</v>
      </c>
      <c r="K68" s="215">
        <v>0</v>
      </c>
      <c r="L68" s="215">
        <v>134.85</v>
      </c>
      <c r="M68" s="215">
        <v>0</v>
      </c>
      <c r="N68" s="215">
        <v>0</v>
      </c>
      <c r="O68" s="215">
        <v>0</v>
      </c>
      <c r="P68" s="215">
        <v>0</v>
      </c>
      <c r="Q68" s="215">
        <v>0.3</v>
      </c>
      <c r="R68" s="215">
        <v>0</v>
      </c>
      <c r="S68" s="215">
        <v>0</v>
      </c>
      <c r="T68" s="215">
        <v>0</v>
      </c>
      <c r="U68" s="215">
        <v>0</v>
      </c>
      <c r="V68" s="215">
        <v>0</v>
      </c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OK68"/>
      <c r="OL68"/>
      <c r="OM68"/>
      <c r="ON68"/>
      <c r="OO68"/>
      <c r="OP68"/>
      <c r="OQ68"/>
      <c r="OR68"/>
      <c r="OS68"/>
      <c r="OT68"/>
      <c r="OU68"/>
      <c r="OV68"/>
      <c r="OW68"/>
      <c r="OX68"/>
      <c r="OY68"/>
      <c r="OZ68"/>
      <c r="PA68"/>
      <c r="PB68"/>
      <c r="PC68"/>
      <c r="PD68"/>
      <c r="PE68"/>
      <c r="PF68"/>
      <c r="PG68"/>
      <c r="PH68"/>
      <c r="PI68"/>
      <c r="PJ68"/>
      <c r="PK68"/>
      <c r="PL68"/>
      <c r="PM68"/>
      <c r="PN68"/>
      <c r="PO68"/>
      <c r="PP68"/>
      <c r="PQ68"/>
      <c r="PR68"/>
      <c r="PS68"/>
      <c r="PT68"/>
      <c r="PU68"/>
      <c r="PV68"/>
      <c r="PW68"/>
      <c r="PX68"/>
      <c r="PY68"/>
      <c r="PZ68"/>
      <c r="QA68"/>
      <c r="QB68"/>
      <c r="QC68"/>
      <c r="QD68"/>
      <c r="QE68"/>
      <c r="QF68"/>
      <c r="QG68"/>
      <c r="QH68"/>
      <c r="QI68"/>
      <c r="QJ68"/>
      <c r="QK68"/>
      <c r="QL68"/>
      <c r="QM68"/>
      <c r="QN68"/>
      <c r="QO68"/>
      <c r="QP68"/>
      <c r="QQ68"/>
      <c r="QR68"/>
      <c r="QS68"/>
      <c r="QT68"/>
      <c r="QU68"/>
      <c r="QV68"/>
      <c r="QW68"/>
      <c r="QX68"/>
      <c r="QY68"/>
      <c r="QZ68"/>
      <c r="RA68"/>
      <c r="RB68"/>
      <c r="RC68"/>
      <c r="RD68"/>
      <c r="RE68"/>
      <c r="RF68"/>
      <c r="RG68"/>
      <c r="RH68"/>
      <c r="RI68"/>
      <c r="RJ68"/>
      <c r="RK68"/>
      <c r="RL68"/>
      <c r="RM68"/>
      <c r="RN68"/>
      <c r="RO68"/>
      <c r="RP68"/>
      <c r="RQ68"/>
      <c r="RR68"/>
      <c r="RS68"/>
      <c r="RT68"/>
      <c r="RU68"/>
      <c r="RV68"/>
      <c r="RW68"/>
      <c r="RX68"/>
      <c r="RY68"/>
      <c r="RZ68"/>
      <c r="SA68"/>
      <c r="SB68"/>
      <c r="SC68"/>
      <c r="SD68"/>
      <c r="SE68"/>
      <c r="SF68"/>
      <c r="SG68"/>
      <c r="SH68"/>
      <c r="SI68"/>
      <c r="SJ68"/>
      <c r="SK68"/>
      <c r="SL68"/>
      <c r="SM68"/>
      <c r="SN68"/>
      <c r="SO68"/>
      <c r="SP68"/>
      <c r="SQ68"/>
      <c r="SR68"/>
      <c r="SS68"/>
      <c r="ST68"/>
      <c r="SU68"/>
      <c r="SV68"/>
      <c r="SW68"/>
      <c r="SX68"/>
      <c r="SY68"/>
      <c r="SZ68"/>
      <c r="TA68"/>
      <c r="TB68"/>
      <c r="TC68"/>
      <c r="TD68"/>
      <c r="TE68"/>
      <c r="TF68"/>
      <c r="TG68"/>
      <c r="TH68"/>
      <c r="TI68"/>
      <c r="TJ68"/>
      <c r="TK68"/>
      <c r="TL68"/>
      <c r="TM68"/>
      <c r="TN68"/>
      <c r="TO68"/>
      <c r="TP68"/>
      <c r="TQ68"/>
      <c r="TR68"/>
      <c r="TS68"/>
      <c r="TT68"/>
      <c r="TU68"/>
      <c r="TV68"/>
      <c r="TW68"/>
      <c r="TX68"/>
      <c r="TY68"/>
      <c r="TZ68"/>
      <c r="UA68"/>
      <c r="UB68"/>
      <c r="UC68"/>
      <c r="UD68"/>
      <c r="UE68"/>
      <c r="UF68"/>
      <c r="UG68"/>
      <c r="UH68"/>
      <c r="UI68"/>
      <c r="UJ68"/>
      <c r="UK68"/>
      <c r="UL68"/>
      <c r="UM68"/>
      <c r="UN68"/>
      <c r="UO68"/>
      <c r="UP68"/>
      <c r="UQ68"/>
      <c r="UR68"/>
      <c r="US68"/>
      <c r="UT68"/>
      <c r="UU68"/>
      <c r="UV68"/>
      <c r="UW68"/>
      <c r="UX68"/>
      <c r="UY68"/>
      <c r="UZ68"/>
      <c r="VA68"/>
      <c r="VB68"/>
      <c r="VC68"/>
      <c r="VD68"/>
      <c r="VE68"/>
      <c r="VF68"/>
      <c r="VG68"/>
      <c r="VH68"/>
      <c r="VI68"/>
      <c r="VJ68"/>
      <c r="VK68"/>
      <c r="VL68"/>
      <c r="VM68"/>
      <c r="VN68"/>
      <c r="VO68"/>
      <c r="VP68"/>
      <c r="VQ68"/>
      <c r="VR68"/>
      <c r="VS68"/>
      <c r="VT68"/>
      <c r="VU68"/>
      <c r="VV68"/>
      <c r="VW68"/>
      <c r="VX68"/>
      <c r="VY68"/>
      <c r="VZ68"/>
      <c r="WA68"/>
      <c r="WB68"/>
      <c r="WC68"/>
      <c r="WD68"/>
      <c r="WE68"/>
      <c r="WF68"/>
      <c r="WG68"/>
      <c r="WH68"/>
      <c r="WI68"/>
      <c r="WJ68"/>
      <c r="WK68"/>
      <c r="WL68"/>
      <c r="WM68"/>
      <c r="WN68"/>
      <c r="WO68"/>
      <c r="WP68"/>
      <c r="WQ68"/>
      <c r="WR68"/>
      <c r="WS68"/>
      <c r="WT68"/>
      <c r="WU68"/>
      <c r="WV68"/>
      <c r="WW68"/>
      <c r="WX68"/>
      <c r="WY68"/>
      <c r="WZ68"/>
      <c r="XA68"/>
      <c r="XB68"/>
      <c r="XC68"/>
      <c r="XD68"/>
      <c r="XE68"/>
      <c r="XF68"/>
      <c r="XG68"/>
      <c r="XH68"/>
      <c r="XI68"/>
      <c r="XJ68"/>
      <c r="XK68"/>
      <c r="XL68"/>
      <c r="XM68"/>
      <c r="XN68"/>
      <c r="XO68"/>
      <c r="XP68"/>
      <c r="XQ68"/>
      <c r="XR68"/>
      <c r="XS68"/>
      <c r="XT68"/>
      <c r="XU68"/>
      <c r="XV68"/>
      <c r="XW68"/>
      <c r="XX68"/>
      <c r="XY68"/>
      <c r="XZ68"/>
      <c r="YA68"/>
      <c r="YB68"/>
      <c r="YC68"/>
      <c r="YD68"/>
      <c r="YE68"/>
      <c r="YF68"/>
      <c r="YG68"/>
      <c r="YH68"/>
      <c r="YI68"/>
      <c r="YJ68"/>
      <c r="YK68"/>
      <c r="YL68"/>
      <c r="YM68"/>
      <c r="YN68"/>
      <c r="YO68"/>
      <c r="YP68"/>
      <c r="YQ68"/>
      <c r="YR68"/>
      <c r="YS68"/>
      <c r="YT68"/>
      <c r="YU68"/>
      <c r="YV68"/>
      <c r="YW68"/>
      <c r="YX68"/>
      <c r="YY68"/>
      <c r="YZ68"/>
      <c r="ZA68"/>
      <c r="ZB68"/>
      <c r="ZC68"/>
      <c r="ZD68"/>
      <c r="ZE68"/>
      <c r="ZF68"/>
      <c r="ZG68"/>
      <c r="ZH68"/>
      <c r="ZI68"/>
      <c r="ZJ68"/>
      <c r="ZK68"/>
      <c r="ZL68"/>
      <c r="ZM68"/>
      <c r="ZN68"/>
      <c r="ZO68"/>
      <c r="ZP68"/>
      <c r="ZQ68"/>
      <c r="ZR68"/>
      <c r="ZS68"/>
      <c r="ZT68"/>
      <c r="ZU68"/>
      <c r="ZV68"/>
      <c r="ZW68"/>
      <c r="ZX68"/>
      <c r="ZY68"/>
      <c r="ZZ68"/>
      <c r="AAA68"/>
      <c r="AAB68"/>
      <c r="AAC68"/>
      <c r="AAD68"/>
      <c r="AAE68"/>
      <c r="AAF68"/>
      <c r="AAG68"/>
      <c r="AAH68"/>
      <c r="AAI68"/>
      <c r="AAJ68"/>
      <c r="AAK68"/>
      <c r="AAL68"/>
      <c r="AAM68"/>
      <c r="AAN68"/>
      <c r="AAO68"/>
      <c r="AAP68"/>
      <c r="AAQ68"/>
      <c r="AAR68"/>
      <c r="AAS68"/>
      <c r="AAT68"/>
      <c r="AAU68"/>
      <c r="AAV68"/>
      <c r="AAW68"/>
      <c r="AAX68"/>
      <c r="AAY68"/>
      <c r="AAZ68"/>
      <c r="ABA68"/>
      <c r="ABB68"/>
      <c r="ABC68"/>
      <c r="ABD68"/>
      <c r="ABE68"/>
      <c r="ABF68"/>
      <c r="ABG68"/>
      <c r="ABH68"/>
      <c r="ABI68"/>
      <c r="ABJ68"/>
      <c r="ABK68"/>
      <c r="ABL68"/>
      <c r="ABM68"/>
      <c r="ABN68"/>
      <c r="ABO68"/>
      <c r="ABP68"/>
      <c r="ABQ68"/>
      <c r="ABR68"/>
      <c r="ABS68"/>
      <c r="ABT68"/>
      <c r="ABU68"/>
      <c r="ABV68"/>
      <c r="ABW68"/>
      <c r="ABX68"/>
      <c r="ABY68"/>
      <c r="ABZ68"/>
      <c r="ACA68"/>
      <c r="ACB68"/>
      <c r="ACC68"/>
      <c r="ACD68"/>
      <c r="ACE68"/>
      <c r="ACF68"/>
      <c r="ACG68"/>
      <c r="ACH68"/>
      <c r="ACI68"/>
      <c r="ACJ68"/>
      <c r="ACK68"/>
      <c r="ACL68"/>
      <c r="ACM68"/>
      <c r="ACN68"/>
      <c r="ACO68"/>
      <c r="ACP68"/>
      <c r="ACQ68"/>
      <c r="ACR68"/>
      <c r="ACS68"/>
      <c r="ACT68"/>
      <c r="ACU68"/>
      <c r="ACV68"/>
      <c r="ACW68"/>
      <c r="ACX68"/>
      <c r="ACY68"/>
      <c r="ACZ68"/>
      <c r="ADA68"/>
      <c r="ADB68"/>
      <c r="ADC68"/>
      <c r="ADD68"/>
      <c r="ADE68"/>
      <c r="ADF68"/>
      <c r="ADG68"/>
      <c r="ADH68"/>
      <c r="ADI68"/>
      <c r="ADJ68"/>
      <c r="ADK68"/>
      <c r="ADL68"/>
      <c r="ADM68"/>
      <c r="ADN68"/>
      <c r="ADO68"/>
      <c r="ADP68"/>
      <c r="ADQ68"/>
      <c r="ADR68"/>
      <c r="ADS68"/>
      <c r="ADT68"/>
      <c r="ADU68"/>
      <c r="ADV68"/>
      <c r="ADW68"/>
      <c r="ADX68"/>
      <c r="ADY68"/>
      <c r="ADZ68"/>
      <c r="AEA68"/>
      <c r="AEB68"/>
      <c r="AEC68"/>
      <c r="AED68"/>
      <c r="AEE68"/>
      <c r="AEF68"/>
      <c r="AEG68"/>
      <c r="AEH68"/>
      <c r="AEI68"/>
      <c r="AEJ68"/>
      <c r="AEK68"/>
      <c r="AEL68"/>
      <c r="AEM68"/>
      <c r="AEN68"/>
      <c r="AEO68"/>
      <c r="AEP68"/>
      <c r="AEQ68"/>
      <c r="AER68"/>
      <c r="AES68"/>
      <c r="AET68"/>
      <c r="AEU68"/>
      <c r="AEV68"/>
      <c r="AEW68"/>
      <c r="AEX68"/>
      <c r="AEY68"/>
      <c r="AEZ68"/>
      <c r="AFA68"/>
      <c r="AFB68"/>
      <c r="AFC68"/>
      <c r="AFD68"/>
      <c r="AFE68"/>
      <c r="AFF68"/>
      <c r="AFG68"/>
      <c r="AFH68"/>
      <c r="AFI68"/>
      <c r="AFJ68"/>
      <c r="AFK68"/>
      <c r="AFL68"/>
      <c r="AFM68"/>
      <c r="AFN68"/>
      <c r="AFO68"/>
      <c r="AFP68"/>
      <c r="AFQ68"/>
      <c r="AFR68"/>
      <c r="AFS68"/>
      <c r="AFT68"/>
      <c r="AFU68"/>
      <c r="AFV68"/>
      <c r="AFW68"/>
      <c r="AFX68"/>
      <c r="AFY68"/>
      <c r="AFZ68"/>
      <c r="AGA68"/>
      <c r="AGB68"/>
      <c r="AGC68"/>
      <c r="AGD68"/>
      <c r="AGE68"/>
      <c r="AGF68"/>
      <c r="AGG68"/>
      <c r="AGH68"/>
      <c r="AGI68"/>
      <c r="AGJ68"/>
      <c r="AGK68"/>
      <c r="AGL68"/>
      <c r="AGM68"/>
      <c r="AGN68"/>
      <c r="AGO68"/>
      <c r="AGP68"/>
      <c r="AGQ68"/>
      <c r="AGR68"/>
      <c r="AGS68"/>
      <c r="AGT68"/>
      <c r="AGU68"/>
      <c r="AGV68"/>
      <c r="AGW68"/>
      <c r="AGX68"/>
      <c r="AGY68"/>
      <c r="AGZ68"/>
      <c r="AHA68"/>
      <c r="AHB68"/>
      <c r="AHC68"/>
      <c r="AHD68"/>
      <c r="AHE68"/>
      <c r="AHF68"/>
      <c r="AHG68"/>
      <c r="AHH68"/>
      <c r="AHI68"/>
      <c r="AHJ68"/>
      <c r="AHK68"/>
      <c r="AHL68"/>
      <c r="AHM68"/>
      <c r="AHN68"/>
      <c r="AHO68"/>
      <c r="AHP68"/>
      <c r="AHQ68"/>
      <c r="AHR68"/>
      <c r="AHS68"/>
      <c r="AHT68"/>
      <c r="AHU68"/>
      <c r="AHV68"/>
      <c r="AHW68"/>
      <c r="AHX68"/>
      <c r="AHY68"/>
      <c r="AHZ68"/>
      <c r="AIA68"/>
      <c r="AIB68"/>
      <c r="AIC68"/>
      <c r="AID68"/>
      <c r="AIE68"/>
      <c r="AIF68"/>
      <c r="AIG68"/>
      <c r="AIH68"/>
      <c r="AII68"/>
      <c r="AIJ68"/>
      <c r="AIK68"/>
      <c r="AIL68"/>
      <c r="AIM68"/>
      <c r="AIN68"/>
      <c r="AIO68"/>
      <c r="AIP68"/>
      <c r="AIQ68"/>
      <c r="AIR68"/>
      <c r="AIS68"/>
      <c r="AIT68"/>
      <c r="AIU68"/>
      <c r="AIV68"/>
      <c r="AIW68"/>
      <c r="AIX68"/>
      <c r="AIY68"/>
      <c r="AIZ68"/>
      <c r="AJA68"/>
      <c r="AJB68"/>
      <c r="AJC68"/>
      <c r="AJD68"/>
      <c r="AJE68"/>
      <c r="AJF68"/>
      <c r="AJG68"/>
      <c r="AJH68"/>
      <c r="AJI68"/>
      <c r="AJJ68"/>
      <c r="AJK68"/>
      <c r="AJL68"/>
      <c r="AJM68"/>
      <c r="AJN68"/>
      <c r="AJO68"/>
      <c r="AJP68"/>
      <c r="AJQ68"/>
      <c r="AJR68"/>
      <c r="AJS68"/>
      <c r="AJT68"/>
      <c r="AJU68"/>
      <c r="AJV68"/>
      <c r="AJW68"/>
      <c r="AJX68"/>
      <c r="AJY68"/>
      <c r="AJZ68"/>
      <c r="AKA68"/>
      <c r="AKB68"/>
      <c r="AKC68"/>
      <c r="AKD68"/>
      <c r="AKE68"/>
      <c r="AKF68"/>
      <c r="AKG68"/>
      <c r="AKH68"/>
      <c r="AKI68"/>
      <c r="AKJ68"/>
      <c r="AKK68"/>
      <c r="AKL68"/>
      <c r="AKM68"/>
      <c r="AKN68"/>
      <c r="AKO68"/>
      <c r="AKP68"/>
      <c r="AKQ68"/>
      <c r="AKR68"/>
      <c r="AKS68"/>
      <c r="AKT68"/>
      <c r="AKU68"/>
      <c r="AKV68"/>
      <c r="AKW68"/>
      <c r="AKX68"/>
      <c r="AKY68"/>
      <c r="AKZ68"/>
      <c r="ALA68"/>
      <c r="ALB68"/>
      <c r="ALC68"/>
      <c r="ALD68"/>
      <c r="ALE68"/>
      <c r="ALF68"/>
      <c r="ALG68"/>
      <c r="ALH68"/>
      <c r="ALI68"/>
      <c r="ALJ68"/>
      <c r="ALK68"/>
      <c r="ALL68"/>
      <c r="ALM68"/>
      <c r="ALN68"/>
      <c r="ALO68"/>
      <c r="ALP68"/>
      <c r="ALQ68"/>
      <c r="ALR68"/>
      <c r="ALS68"/>
      <c r="ALT68"/>
      <c r="ALU68"/>
      <c r="ALV68"/>
      <c r="ALW68"/>
      <c r="ALX68"/>
      <c r="ALY68"/>
      <c r="ALZ68"/>
      <c r="AMA68"/>
      <c r="AMB68"/>
      <c r="AMC68"/>
      <c r="AMD68"/>
      <c r="AME68"/>
      <c r="AMF68"/>
      <c r="AMG68"/>
      <c r="AMH68"/>
      <c r="AMI68"/>
      <c r="AMJ68"/>
      <c r="AMK68"/>
      <c r="AML68"/>
    </row>
    <row r="69" spans="1:1026" x14ac:dyDescent="0.25">
      <c r="A69" s="212">
        <v>67</v>
      </c>
      <c r="B69" s="216" t="s">
        <v>914</v>
      </c>
      <c r="C69" s="215">
        <v>10</v>
      </c>
      <c r="D69" s="215">
        <v>0</v>
      </c>
      <c r="E69" s="215">
        <v>0</v>
      </c>
      <c r="F69" s="215">
        <f t="shared" si="2"/>
        <v>0</v>
      </c>
      <c r="G69" s="215">
        <v>8.7911999999999999</v>
      </c>
      <c r="H69" s="215">
        <v>0</v>
      </c>
      <c r="I69" s="215">
        <f t="shared" si="3"/>
        <v>8.7911999999999999</v>
      </c>
      <c r="J69" s="215">
        <v>0</v>
      </c>
      <c r="K69" s="215">
        <f t="shared" ref="K69" si="36">K68/1.5</f>
        <v>0</v>
      </c>
      <c r="L69" s="215">
        <f>D69*4+J69*4+G69*9</f>
        <v>79.120800000000003</v>
      </c>
      <c r="M69" s="215">
        <v>0</v>
      </c>
      <c r="N69" s="215">
        <v>0</v>
      </c>
      <c r="O69" s="215">
        <v>0</v>
      </c>
      <c r="P69" s="215">
        <v>0</v>
      </c>
      <c r="Q69" s="215">
        <v>0.17399999999999999</v>
      </c>
      <c r="R69" s="215">
        <v>0</v>
      </c>
      <c r="S69" s="215">
        <v>0</v>
      </c>
      <c r="T69" s="215">
        <v>0</v>
      </c>
      <c r="U69" s="215">
        <v>0</v>
      </c>
      <c r="V69" s="215">
        <v>0</v>
      </c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  <c r="RR69"/>
      <c r="RS69"/>
      <c r="RT69"/>
      <c r="RU69"/>
      <c r="RV69"/>
      <c r="RW69"/>
      <c r="RX69"/>
      <c r="RY69"/>
      <c r="RZ69"/>
      <c r="SA69"/>
      <c r="SB69"/>
      <c r="SC69"/>
      <c r="SD69"/>
      <c r="SE69"/>
      <c r="SF69"/>
      <c r="SG69"/>
      <c r="SH69"/>
      <c r="SI69"/>
      <c r="SJ69"/>
      <c r="SK69"/>
      <c r="SL69"/>
      <c r="SM69"/>
      <c r="SN69"/>
      <c r="SO69"/>
      <c r="SP69"/>
      <c r="SQ69"/>
      <c r="SR69"/>
      <c r="SS69"/>
      <c r="ST69"/>
      <c r="SU69"/>
      <c r="SV69"/>
      <c r="SW69"/>
      <c r="SX69"/>
      <c r="SY69"/>
      <c r="SZ69"/>
      <c r="TA69"/>
      <c r="TB69"/>
      <c r="TC69"/>
      <c r="TD69"/>
      <c r="TE69"/>
      <c r="TF69"/>
      <c r="TG69"/>
      <c r="TH69"/>
      <c r="TI69"/>
      <c r="TJ69"/>
      <c r="TK69"/>
      <c r="TL69"/>
      <c r="TM69"/>
      <c r="TN69"/>
      <c r="TO69"/>
      <c r="TP69"/>
      <c r="TQ69"/>
      <c r="TR69"/>
      <c r="TS69"/>
      <c r="TT69"/>
      <c r="TU69"/>
      <c r="TV69"/>
      <c r="TW69"/>
      <c r="TX69"/>
      <c r="TY69"/>
      <c r="TZ69"/>
      <c r="UA69"/>
      <c r="UB69"/>
      <c r="UC69"/>
      <c r="UD69"/>
      <c r="UE69"/>
      <c r="UF69"/>
      <c r="UG69"/>
      <c r="UH69"/>
      <c r="UI69"/>
      <c r="UJ69"/>
      <c r="UK69"/>
      <c r="UL69"/>
      <c r="UM69"/>
      <c r="UN69"/>
      <c r="UO69"/>
      <c r="UP69"/>
      <c r="UQ69"/>
      <c r="UR69"/>
      <c r="US69"/>
      <c r="UT69"/>
      <c r="UU69"/>
      <c r="UV69"/>
      <c r="UW69"/>
      <c r="UX69"/>
      <c r="UY69"/>
      <c r="UZ69"/>
      <c r="VA69"/>
      <c r="VB69"/>
      <c r="VC69"/>
      <c r="VD69"/>
      <c r="VE69"/>
      <c r="VF69"/>
      <c r="VG69"/>
      <c r="VH69"/>
      <c r="VI69"/>
      <c r="VJ69"/>
      <c r="VK69"/>
      <c r="VL69"/>
      <c r="VM69"/>
      <c r="VN69"/>
      <c r="VO69"/>
      <c r="VP69"/>
      <c r="VQ69"/>
      <c r="VR69"/>
      <c r="VS69"/>
      <c r="VT69"/>
      <c r="VU69"/>
      <c r="VV69"/>
      <c r="VW69"/>
      <c r="VX69"/>
      <c r="VY69"/>
      <c r="VZ69"/>
      <c r="WA69"/>
      <c r="WB69"/>
      <c r="WC69"/>
      <c r="WD69"/>
      <c r="WE69"/>
      <c r="WF69"/>
      <c r="WG69"/>
      <c r="WH69"/>
      <c r="WI69"/>
      <c r="WJ69"/>
      <c r="WK69"/>
      <c r="WL69"/>
      <c r="WM69"/>
      <c r="WN69"/>
      <c r="WO69"/>
      <c r="WP69"/>
      <c r="WQ69"/>
      <c r="WR69"/>
      <c r="WS69"/>
      <c r="WT69"/>
      <c r="WU69"/>
      <c r="WV69"/>
      <c r="WW69"/>
      <c r="WX69"/>
      <c r="WY69"/>
      <c r="WZ69"/>
      <c r="XA69"/>
      <c r="XB69"/>
      <c r="XC69"/>
      <c r="XD69"/>
      <c r="XE69"/>
      <c r="XF69"/>
      <c r="XG69"/>
      <c r="XH69"/>
      <c r="XI69"/>
      <c r="XJ69"/>
      <c r="XK69"/>
      <c r="XL69"/>
      <c r="XM69"/>
      <c r="XN69"/>
      <c r="XO69"/>
      <c r="XP69"/>
      <c r="XQ69"/>
      <c r="XR69"/>
      <c r="XS69"/>
      <c r="XT69"/>
      <c r="XU69"/>
      <c r="XV69"/>
      <c r="XW69"/>
      <c r="XX69"/>
      <c r="XY69"/>
      <c r="XZ69"/>
      <c r="YA69"/>
      <c r="YB69"/>
      <c r="YC69"/>
      <c r="YD69"/>
      <c r="YE69"/>
      <c r="YF69"/>
      <c r="YG69"/>
      <c r="YH69"/>
      <c r="YI69"/>
      <c r="YJ69"/>
      <c r="YK69"/>
      <c r="YL69"/>
      <c r="YM69"/>
      <c r="YN69"/>
      <c r="YO69"/>
      <c r="YP69"/>
      <c r="YQ69"/>
      <c r="YR69"/>
      <c r="YS69"/>
      <c r="YT69"/>
      <c r="YU69"/>
      <c r="YV69"/>
      <c r="YW69"/>
      <c r="YX69"/>
      <c r="YY69"/>
      <c r="YZ69"/>
      <c r="ZA69"/>
      <c r="ZB69"/>
      <c r="ZC69"/>
      <c r="ZD69"/>
      <c r="ZE69"/>
      <c r="ZF69"/>
      <c r="ZG69"/>
      <c r="ZH69"/>
      <c r="ZI69"/>
      <c r="ZJ69"/>
      <c r="ZK69"/>
      <c r="ZL69"/>
      <c r="ZM69"/>
      <c r="ZN69"/>
      <c r="ZO69"/>
      <c r="ZP69"/>
      <c r="ZQ69"/>
      <c r="ZR69"/>
      <c r="ZS69"/>
      <c r="ZT69"/>
      <c r="ZU69"/>
      <c r="ZV69"/>
      <c r="ZW69"/>
      <c r="ZX69"/>
      <c r="ZY69"/>
      <c r="ZZ69"/>
      <c r="AAA69"/>
      <c r="AAB69"/>
      <c r="AAC69"/>
      <c r="AAD69"/>
      <c r="AAE69"/>
      <c r="AAF69"/>
      <c r="AAG69"/>
      <c r="AAH69"/>
      <c r="AAI69"/>
      <c r="AAJ69"/>
      <c r="AAK69"/>
      <c r="AAL69"/>
      <c r="AAM69"/>
      <c r="AAN69"/>
      <c r="AAO69"/>
      <c r="AAP69"/>
      <c r="AAQ69"/>
      <c r="AAR69"/>
      <c r="AAS69"/>
      <c r="AAT69"/>
      <c r="AAU69"/>
      <c r="AAV69"/>
      <c r="AAW69"/>
      <c r="AAX69"/>
      <c r="AAY69"/>
      <c r="AAZ69"/>
      <c r="ABA69"/>
      <c r="ABB69"/>
      <c r="ABC69"/>
      <c r="ABD69"/>
      <c r="ABE69"/>
      <c r="ABF69"/>
      <c r="ABG69"/>
      <c r="ABH69"/>
      <c r="ABI69"/>
      <c r="ABJ69"/>
      <c r="ABK69"/>
      <c r="ABL69"/>
      <c r="ABM69"/>
      <c r="ABN69"/>
      <c r="ABO69"/>
      <c r="ABP69"/>
      <c r="ABQ69"/>
      <c r="ABR69"/>
      <c r="ABS69"/>
      <c r="ABT69"/>
      <c r="ABU69"/>
      <c r="ABV69"/>
      <c r="ABW69"/>
      <c r="ABX69"/>
      <c r="ABY69"/>
      <c r="ABZ69"/>
      <c r="ACA69"/>
      <c r="ACB69"/>
      <c r="ACC69"/>
      <c r="ACD69"/>
      <c r="ACE69"/>
      <c r="ACF69"/>
      <c r="ACG69"/>
      <c r="ACH69"/>
      <c r="ACI69"/>
      <c r="ACJ69"/>
      <c r="ACK69"/>
      <c r="ACL69"/>
      <c r="ACM69"/>
      <c r="ACN69"/>
      <c r="ACO69"/>
      <c r="ACP69"/>
      <c r="ACQ69"/>
      <c r="ACR69"/>
      <c r="ACS69"/>
      <c r="ACT69"/>
      <c r="ACU69"/>
      <c r="ACV69"/>
      <c r="ACW69"/>
      <c r="ACX69"/>
      <c r="ACY69"/>
      <c r="ACZ69"/>
      <c r="ADA69"/>
      <c r="ADB69"/>
      <c r="ADC69"/>
      <c r="ADD69"/>
      <c r="ADE69"/>
      <c r="ADF69"/>
      <c r="ADG69"/>
      <c r="ADH69"/>
      <c r="ADI69"/>
      <c r="ADJ69"/>
      <c r="ADK69"/>
      <c r="ADL69"/>
      <c r="ADM69"/>
      <c r="ADN69"/>
      <c r="ADO69"/>
      <c r="ADP69"/>
      <c r="ADQ69"/>
      <c r="ADR69"/>
      <c r="ADS69"/>
      <c r="ADT69"/>
      <c r="ADU69"/>
      <c r="ADV69"/>
      <c r="ADW69"/>
      <c r="ADX69"/>
      <c r="ADY69"/>
      <c r="ADZ69"/>
      <c r="AEA69"/>
      <c r="AEB69"/>
      <c r="AEC69"/>
      <c r="AED69"/>
      <c r="AEE69"/>
      <c r="AEF69"/>
      <c r="AEG69"/>
      <c r="AEH69"/>
      <c r="AEI69"/>
      <c r="AEJ69"/>
      <c r="AEK69"/>
      <c r="AEL69"/>
      <c r="AEM69"/>
      <c r="AEN69"/>
      <c r="AEO69"/>
      <c r="AEP69"/>
      <c r="AEQ69"/>
      <c r="AER69"/>
      <c r="AES69"/>
      <c r="AET69"/>
      <c r="AEU69"/>
      <c r="AEV69"/>
      <c r="AEW69"/>
      <c r="AEX69"/>
      <c r="AEY69"/>
      <c r="AEZ69"/>
      <c r="AFA69"/>
      <c r="AFB69"/>
      <c r="AFC69"/>
      <c r="AFD69"/>
      <c r="AFE69"/>
      <c r="AFF69"/>
      <c r="AFG69"/>
      <c r="AFH69"/>
      <c r="AFI69"/>
      <c r="AFJ69"/>
      <c r="AFK69"/>
      <c r="AFL69"/>
      <c r="AFM69"/>
      <c r="AFN69"/>
      <c r="AFO69"/>
      <c r="AFP69"/>
      <c r="AFQ69"/>
      <c r="AFR69"/>
      <c r="AFS69"/>
      <c r="AFT69"/>
      <c r="AFU69"/>
      <c r="AFV69"/>
      <c r="AFW69"/>
      <c r="AFX69"/>
      <c r="AFY69"/>
      <c r="AFZ69"/>
      <c r="AGA69"/>
      <c r="AGB69"/>
      <c r="AGC69"/>
      <c r="AGD69"/>
      <c r="AGE69"/>
      <c r="AGF69"/>
      <c r="AGG69"/>
      <c r="AGH69"/>
      <c r="AGI69"/>
      <c r="AGJ69"/>
      <c r="AGK69"/>
      <c r="AGL69"/>
      <c r="AGM69"/>
      <c r="AGN69"/>
      <c r="AGO69"/>
      <c r="AGP69"/>
      <c r="AGQ69"/>
      <c r="AGR69"/>
      <c r="AGS69"/>
      <c r="AGT69"/>
      <c r="AGU69"/>
      <c r="AGV69"/>
      <c r="AGW69"/>
      <c r="AGX69"/>
      <c r="AGY69"/>
      <c r="AGZ69"/>
      <c r="AHA69"/>
      <c r="AHB69"/>
      <c r="AHC69"/>
      <c r="AHD69"/>
      <c r="AHE69"/>
      <c r="AHF69"/>
      <c r="AHG69"/>
      <c r="AHH69"/>
      <c r="AHI69"/>
      <c r="AHJ69"/>
      <c r="AHK69"/>
      <c r="AHL69"/>
      <c r="AHM69"/>
      <c r="AHN69"/>
      <c r="AHO69"/>
      <c r="AHP69"/>
      <c r="AHQ69"/>
      <c r="AHR69"/>
      <c r="AHS69"/>
      <c r="AHT69"/>
      <c r="AHU69"/>
      <c r="AHV69"/>
      <c r="AHW69"/>
      <c r="AHX69"/>
      <c r="AHY69"/>
      <c r="AHZ69"/>
      <c r="AIA69"/>
      <c r="AIB69"/>
      <c r="AIC69"/>
      <c r="AID69"/>
      <c r="AIE69"/>
      <c r="AIF69"/>
      <c r="AIG69"/>
      <c r="AIH69"/>
      <c r="AII69"/>
      <c r="AIJ69"/>
      <c r="AIK69"/>
      <c r="AIL69"/>
      <c r="AIM69"/>
      <c r="AIN69"/>
      <c r="AIO69"/>
      <c r="AIP69"/>
      <c r="AIQ69"/>
      <c r="AIR69"/>
      <c r="AIS69"/>
      <c r="AIT69"/>
      <c r="AIU69"/>
      <c r="AIV69"/>
      <c r="AIW69"/>
      <c r="AIX69"/>
      <c r="AIY69"/>
      <c r="AIZ69"/>
      <c r="AJA69"/>
      <c r="AJB69"/>
      <c r="AJC69"/>
      <c r="AJD69"/>
      <c r="AJE69"/>
      <c r="AJF69"/>
      <c r="AJG69"/>
      <c r="AJH69"/>
      <c r="AJI69"/>
      <c r="AJJ69"/>
      <c r="AJK69"/>
      <c r="AJL69"/>
      <c r="AJM69"/>
      <c r="AJN69"/>
      <c r="AJO69"/>
      <c r="AJP69"/>
      <c r="AJQ69"/>
      <c r="AJR69"/>
      <c r="AJS69"/>
      <c r="AJT69"/>
      <c r="AJU69"/>
      <c r="AJV69"/>
      <c r="AJW69"/>
      <c r="AJX69"/>
      <c r="AJY69"/>
      <c r="AJZ69"/>
      <c r="AKA69"/>
      <c r="AKB69"/>
      <c r="AKC69"/>
      <c r="AKD69"/>
      <c r="AKE69"/>
      <c r="AKF69"/>
      <c r="AKG69"/>
      <c r="AKH69"/>
      <c r="AKI69"/>
      <c r="AKJ69"/>
      <c r="AKK69"/>
      <c r="AKL69"/>
      <c r="AKM69"/>
      <c r="AKN69"/>
      <c r="AKO69"/>
      <c r="AKP69"/>
      <c r="AKQ69"/>
      <c r="AKR69"/>
      <c r="AKS69"/>
      <c r="AKT69"/>
      <c r="AKU69"/>
      <c r="AKV69"/>
      <c r="AKW69"/>
      <c r="AKX69"/>
      <c r="AKY69"/>
      <c r="AKZ69"/>
      <c r="ALA69"/>
      <c r="ALB69"/>
      <c r="ALC69"/>
      <c r="ALD69"/>
      <c r="ALE69"/>
      <c r="ALF69"/>
      <c r="ALG69"/>
      <c r="ALH69"/>
      <c r="ALI69"/>
      <c r="ALJ69"/>
      <c r="ALK69"/>
      <c r="ALL69"/>
      <c r="ALM69"/>
      <c r="ALN69"/>
      <c r="ALO69"/>
      <c r="ALP69"/>
      <c r="ALQ69"/>
      <c r="ALR69"/>
      <c r="ALS69"/>
      <c r="ALT69"/>
      <c r="ALU69"/>
      <c r="ALV69"/>
      <c r="ALW69"/>
      <c r="ALX69"/>
      <c r="ALY69"/>
      <c r="ALZ69"/>
      <c r="AMA69"/>
      <c r="AMB69"/>
      <c r="AMC69"/>
      <c r="AMD69"/>
      <c r="AME69"/>
      <c r="AMF69"/>
      <c r="AMG69"/>
      <c r="AMH69"/>
      <c r="AMI69"/>
      <c r="AMJ69"/>
      <c r="AMK69"/>
      <c r="AML69"/>
    </row>
    <row r="70" spans="1:1026" x14ac:dyDescent="0.25">
      <c r="A70" s="212">
        <v>68</v>
      </c>
      <c r="B70" s="216" t="s">
        <v>915</v>
      </c>
      <c r="C70" s="215">
        <v>5</v>
      </c>
      <c r="D70" s="215">
        <v>0</v>
      </c>
      <c r="E70" s="215">
        <v>0</v>
      </c>
      <c r="F70" s="215">
        <v>0</v>
      </c>
      <c r="G70" s="215">
        <v>4.9950000000000001</v>
      </c>
      <c r="H70" s="215">
        <v>0</v>
      </c>
      <c r="I70" s="215">
        <v>4.9950000000000001</v>
      </c>
      <c r="J70" s="215">
        <v>0</v>
      </c>
      <c r="K70" s="215">
        <f t="shared" ref="K70" si="37">K68/3</f>
        <v>0</v>
      </c>
      <c r="L70" s="215">
        <v>44.949999999999996</v>
      </c>
      <c r="M70" s="215">
        <v>0</v>
      </c>
      <c r="N70" s="215">
        <v>0</v>
      </c>
      <c r="O70" s="215">
        <v>0</v>
      </c>
      <c r="P70" s="215">
        <v>0</v>
      </c>
      <c r="Q70" s="215">
        <v>9.9999999999999992E-2</v>
      </c>
      <c r="R70" s="215">
        <v>0</v>
      </c>
      <c r="S70" s="215">
        <v>0</v>
      </c>
      <c r="T70" s="215">
        <v>0</v>
      </c>
      <c r="U70" s="215">
        <v>0</v>
      </c>
      <c r="V70" s="215">
        <v>0</v>
      </c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OK70"/>
      <c r="OL70"/>
      <c r="OM70"/>
      <c r="ON70"/>
      <c r="OO70"/>
      <c r="OP70"/>
      <c r="OQ70"/>
      <c r="OR70"/>
      <c r="OS70"/>
      <c r="OT70"/>
      <c r="OU70"/>
      <c r="OV70"/>
      <c r="OW70"/>
      <c r="OX70"/>
      <c r="OY70"/>
      <c r="OZ70"/>
      <c r="PA70"/>
      <c r="PB70"/>
      <c r="PC70"/>
      <c r="PD70"/>
      <c r="PE70"/>
      <c r="PF70"/>
      <c r="PG70"/>
      <c r="PH70"/>
      <c r="PI70"/>
      <c r="PJ70"/>
      <c r="PK70"/>
      <c r="PL70"/>
      <c r="PM70"/>
      <c r="PN70"/>
      <c r="PO70"/>
      <c r="PP70"/>
      <c r="PQ70"/>
      <c r="PR70"/>
      <c r="PS70"/>
      <c r="PT70"/>
      <c r="PU70"/>
      <c r="PV70"/>
      <c r="PW70"/>
      <c r="PX70"/>
      <c r="PY70"/>
      <c r="PZ70"/>
      <c r="QA70"/>
      <c r="QB70"/>
      <c r="QC70"/>
      <c r="QD70"/>
      <c r="QE70"/>
      <c r="QF70"/>
      <c r="QG70"/>
      <c r="QH70"/>
      <c r="QI70"/>
      <c r="QJ70"/>
      <c r="QK70"/>
      <c r="QL70"/>
      <c r="QM70"/>
      <c r="QN70"/>
      <c r="QO70"/>
      <c r="QP70"/>
      <c r="QQ70"/>
      <c r="QR70"/>
      <c r="QS70"/>
      <c r="QT70"/>
      <c r="QU70"/>
      <c r="QV70"/>
      <c r="QW70"/>
      <c r="QX70"/>
      <c r="QY70"/>
      <c r="QZ70"/>
      <c r="RA70"/>
      <c r="RB70"/>
      <c r="RC70"/>
      <c r="RD70"/>
      <c r="RE70"/>
      <c r="RF70"/>
      <c r="RG70"/>
      <c r="RH70"/>
      <c r="RI70"/>
      <c r="RJ70"/>
      <c r="RK70"/>
      <c r="RL70"/>
      <c r="RM70"/>
      <c r="RN70"/>
      <c r="RO70"/>
      <c r="RP70"/>
      <c r="RQ70"/>
      <c r="RR70"/>
      <c r="RS70"/>
      <c r="RT70"/>
      <c r="RU70"/>
      <c r="RV70"/>
      <c r="RW70"/>
      <c r="RX70"/>
      <c r="RY70"/>
      <c r="RZ70"/>
      <c r="SA70"/>
      <c r="SB70"/>
      <c r="SC70"/>
      <c r="SD70"/>
      <c r="SE70"/>
      <c r="SF70"/>
      <c r="SG70"/>
      <c r="SH70"/>
      <c r="SI70"/>
      <c r="SJ70"/>
      <c r="SK70"/>
      <c r="SL70"/>
      <c r="SM70"/>
      <c r="SN70"/>
      <c r="SO70"/>
      <c r="SP70"/>
      <c r="SQ70"/>
      <c r="SR70"/>
      <c r="SS70"/>
      <c r="ST70"/>
      <c r="SU70"/>
      <c r="SV70"/>
      <c r="SW70"/>
      <c r="SX70"/>
      <c r="SY70"/>
      <c r="SZ70"/>
      <c r="TA70"/>
      <c r="TB70"/>
      <c r="TC70"/>
      <c r="TD70"/>
      <c r="TE70"/>
      <c r="TF70"/>
      <c r="TG70"/>
      <c r="TH70"/>
      <c r="TI70"/>
      <c r="TJ70"/>
      <c r="TK70"/>
      <c r="TL70"/>
      <c r="TM70"/>
      <c r="TN70"/>
      <c r="TO70"/>
      <c r="TP70"/>
      <c r="TQ70"/>
      <c r="TR70"/>
      <c r="TS70"/>
      <c r="TT70"/>
      <c r="TU70"/>
      <c r="TV70"/>
      <c r="TW70"/>
      <c r="TX70"/>
      <c r="TY70"/>
      <c r="TZ70"/>
      <c r="UA70"/>
      <c r="UB70"/>
      <c r="UC70"/>
      <c r="UD70"/>
      <c r="UE70"/>
      <c r="UF70"/>
      <c r="UG70"/>
      <c r="UH70"/>
      <c r="UI70"/>
      <c r="UJ70"/>
      <c r="UK70"/>
      <c r="UL70"/>
      <c r="UM70"/>
      <c r="UN70"/>
      <c r="UO70"/>
      <c r="UP70"/>
      <c r="UQ70"/>
      <c r="UR70"/>
      <c r="US70"/>
      <c r="UT70"/>
      <c r="UU70"/>
      <c r="UV70"/>
      <c r="UW70"/>
      <c r="UX70"/>
      <c r="UY70"/>
      <c r="UZ70"/>
      <c r="VA70"/>
      <c r="VB70"/>
      <c r="VC70"/>
      <c r="VD70"/>
      <c r="VE70"/>
      <c r="VF70"/>
      <c r="VG70"/>
      <c r="VH70"/>
      <c r="VI70"/>
      <c r="VJ70"/>
      <c r="VK70"/>
      <c r="VL70"/>
      <c r="VM70"/>
      <c r="VN70"/>
      <c r="VO70"/>
      <c r="VP70"/>
      <c r="VQ70"/>
      <c r="VR70"/>
      <c r="VS70"/>
      <c r="VT70"/>
      <c r="VU70"/>
      <c r="VV70"/>
      <c r="VW70"/>
      <c r="VX70"/>
      <c r="VY70"/>
      <c r="VZ70"/>
      <c r="WA70"/>
      <c r="WB70"/>
      <c r="WC70"/>
      <c r="WD70"/>
      <c r="WE70"/>
      <c r="WF70"/>
      <c r="WG70"/>
      <c r="WH70"/>
      <c r="WI70"/>
      <c r="WJ70"/>
      <c r="WK70"/>
      <c r="WL70"/>
      <c r="WM70"/>
      <c r="WN70"/>
      <c r="WO70"/>
      <c r="WP70"/>
      <c r="WQ70"/>
      <c r="WR70"/>
      <c r="WS70"/>
      <c r="WT70"/>
      <c r="WU70"/>
      <c r="WV70"/>
      <c r="WW70"/>
      <c r="WX70"/>
      <c r="WY70"/>
      <c r="WZ70"/>
      <c r="XA70"/>
      <c r="XB70"/>
      <c r="XC70"/>
      <c r="XD70"/>
      <c r="XE70"/>
      <c r="XF70"/>
      <c r="XG70"/>
      <c r="XH70"/>
      <c r="XI70"/>
      <c r="XJ70"/>
      <c r="XK70"/>
      <c r="XL70"/>
      <c r="XM70"/>
      <c r="XN70"/>
      <c r="XO70"/>
      <c r="XP70"/>
      <c r="XQ70"/>
      <c r="XR70"/>
      <c r="XS70"/>
      <c r="XT70"/>
      <c r="XU70"/>
      <c r="XV70"/>
      <c r="XW70"/>
      <c r="XX70"/>
      <c r="XY70"/>
      <c r="XZ70"/>
      <c r="YA70"/>
      <c r="YB70"/>
      <c r="YC70"/>
      <c r="YD70"/>
      <c r="YE70"/>
      <c r="YF70"/>
      <c r="YG70"/>
      <c r="YH70"/>
      <c r="YI70"/>
      <c r="YJ70"/>
      <c r="YK70"/>
      <c r="YL70"/>
      <c r="YM70"/>
      <c r="YN70"/>
      <c r="YO70"/>
      <c r="YP70"/>
      <c r="YQ70"/>
      <c r="YR70"/>
      <c r="YS70"/>
      <c r="YT70"/>
      <c r="YU70"/>
      <c r="YV70"/>
      <c r="YW70"/>
      <c r="YX70"/>
      <c r="YY70"/>
      <c r="YZ70"/>
      <c r="ZA70"/>
      <c r="ZB70"/>
      <c r="ZC70"/>
      <c r="ZD70"/>
      <c r="ZE70"/>
      <c r="ZF70"/>
      <c r="ZG70"/>
      <c r="ZH70"/>
      <c r="ZI70"/>
      <c r="ZJ70"/>
      <c r="ZK70"/>
      <c r="ZL70"/>
      <c r="ZM70"/>
      <c r="ZN70"/>
      <c r="ZO70"/>
      <c r="ZP70"/>
      <c r="ZQ70"/>
      <c r="ZR70"/>
      <c r="ZS70"/>
      <c r="ZT70"/>
      <c r="ZU70"/>
      <c r="ZV70"/>
      <c r="ZW70"/>
      <c r="ZX70"/>
      <c r="ZY70"/>
      <c r="ZZ70"/>
      <c r="AAA70"/>
      <c r="AAB70"/>
      <c r="AAC70"/>
      <c r="AAD70"/>
      <c r="AAE70"/>
      <c r="AAF70"/>
      <c r="AAG70"/>
      <c r="AAH70"/>
      <c r="AAI70"/>
      <c r="AAJ70"/>
      <c r="AAK70"/>
      <c r="AAL70"/>
      <c r="AAM70"/>
      <c r="AAN70"/>
      <c r="AAO70"/>
      <c r="AAP70"/>
      <c r="AAQ70"/>
      <c r="AAR70"/>
      <c r="AAS70"/>
      <c r="AAT70"/>
      <c r="AAU70"/>
      <c r="AAV70"/>
      <c r="AAW70"/>
      <c r="AAX70"/>
      <c r="AAY70"/>
      <c r="AAZ70"/>
      <c r="ABA70"/>
      <c r="ABB70"/>
      <c r="ABC70"/>
      <c r="ABD70"/>
      <c r="ABE70"/>
      <c r="ABF70"/>
      <c r="ABG70"/>
      <c r="ABH70"/>
      <c r="ABI70"/>
      <c r="ABJ70"/>
      <c r="ABK70"/>
      <c r="ABL70"/>
      <c r="ABM70"/>
      <c r="ABN70"/>
      <c r="ABO70"/>
      <c r="ABP70"/>
      <c r="ABQ70"/>
      <c r="ABR70"/>
      <c r="ABS70"/>
      <c r="ABT70"/>
      <c r="ABU70"/>
      <c r="ABV70"/>
      <c r="ABW70"/>
      <c r="ABX70"/>
      <c r="ABY70"/>
      <c r="ABZ70"/>
      <c r="ACA70"/>
      <c r="ACB70"/>
      <c r="ACC70"/>
      <c r="ACD70"/>
      <c r="ACE70"/>
      <c r="ACF70"/>
      <c r="ACG70"/>
      <c r="ACH70"/>
      <c r="ACI70"/>
      <c r="ACJ70"/>
      <c r="ACK70"/>
      <c r="ACL70"/>
      <c r="ACM70"/>
      <c r="ACN70"/>
      <c r="ACO70"/>
      <c r="ACP70"/>
      <c r="ACQ70"/>
      <c r="ACR70"/>
      <c r="ACS70"/>
      <c r="ACT70"/>
      <c r="ACU70"/>
      <c r="ACV70"/>
      <c r="ACW70"/>
      <c r="ACX70"/>
      <c r="ACY70"/>
      <c r="ACZ70"/>
      <c r="ADA70"/>
      <c r="ADB70"/>
      <c r="ADC70"/>
      <c r="ADD70"/>
      <c r="ADE70"/>
      <c r="ADF70"/>
      <c r="ADG70"/>
      <c r="ADH70"/>
      <c r="ADI70"/>
      <c r="ADJ70"/>
      <c r="ADK70"/>
      <c r="ADL70"/>
      <c r="ADM70"/>
      <c r="ADN70"/>
      <c r="ADO70"/>
      <c r="ADP70"/>
      <c r="ADQ70"/>
      <c r="ADR70"/>
      <c r="ADS70"/>
      <c r="ADT70"/>
      <c r="ADU70"/>
      <c r="ADV70"/>
      <c r="ADW70"/>
      <c r="ADX70"/>
      <c r="ADY70"/>
      <c r="ADZ70"/>
      <c r="AEA70"/>
      <c r="AEB70"/>
      <c r="AEC70"/>
      <c r="AED70"/>
      <c r="AEE70"/>
      <c r="AEF70"/>
      <c r="AEG70"/>
      <c r="AEH70"/>
      <c r="AEI70"/>
      <c r="AEJ70"/>
      <c r="AEK70"/>
      <c r="AEL70"/>
      <c r="AEM70"/>
      <c r="AEN70"/>
      <c r="AEO70"/>
      <c r="AEP70"/>
      <c r="AEQ70"/>
      <c r="AER70"/>
      <c r="AES70"/>
      <c r="AET70"/>
      <c r="AEU70"/>
      <c r="AEV70"/>
      <c r="AEW70"/>
      <c r="AEX70"/>
      <c r="AEY70"/>
      <c r="AEZ70"/>
      <c r="AFA70"/>
      <c r="AFB70"/>
      <c r="AFC70"/>
      <c r="AFD70"/>
      <c r="AFE70"/>
      <c r="AFF70"/>
      <c r="AFG70"/>
      <c r="AFH70"/>
      <c r="AFI70"/>
      <c r="AFJ70"/>
      <c r="AFK70"/>
      <c r="AFL70"/>
      <c r="AFM70"/>
      <c r="AFN70"/>
      <c r="AFO70"/>
      <c r="AFP70"/>
      <c r="AFQ70"/>
      <c r="AFR70"/>
      <c r="AFS70"/>
      <c r="AFT70"/>
      <c r="AFU70"/>
      <c r="AFV70"/>
      <c r="AFW70"/>
      <c r="AFX70"/>
      <c r="AFY70"/>
      <c r="AFZ70"/>
      <c r="AGA70"/>
      <c r="AGB70"/>
      <c r="AGC70"/>
      <c r="AGD70"/>
      <c r="AGE70"/>
      <c r="AGF70"/>
      <c r="AGG70"/>
      <c r="AGH70"/>
      <c r="AGI70"/>
      <c r="AGJ70"/>
      <c r="AGK70"/>
      <c r="AGL70"/>
      <c r="AGM70"/>
      <c r="AGN70"/>
      <c r="AGO70"/>
      <c r="AGP70"/>
      <c r="AGQ70"/>
      <c r="AGR70"/>
      <c r="AGS70"/>
      <c r="AGT70"/>
      <c r="AGU70"/>
      <c r="AGV70"/>
      <c r="AGW70"/>
      <c r="AGX70"/>
      <c r="AGY70"/>
      <c r="AGZ70"/>
      <c r="AHA70"/>
      <c r="AHB70"/>
      <c r="AHC70"/>
      <c r="AHD70"/>
      <c r="AHE70"/>
      <c r="AHF70"/>
      <c r="AHG70"/>
      <c r="AHH70"/>
      <c r="AHI70"/>
      <c r="AHJ70"/>
      <c r="AHK70"/>
      <c r="AHL70"/>
      <c r="AHM70"/>
      <c r="AHN70"/>
      <c r="AHO70"/>
      <c r="AHP70"/>
      <c r="AHQ70"/>
      <c r="AHR70"/>
      <c r="AHS70"/>
      <c r="AHT70"/>
      <c r="AHU70"/>
      <c r="AHV70"/>
      <c r="AHW70"/>
      <c r="AHX70"/>
      <c r="AHY70"/>
      <c r="AHZ70"/>
      <c r="AIA70"/>
      <c r="AIB70"/>
      <c r="AIC70"/>
      <c r="AID70"/>
      <c r="AIE70"/>
      <c r="AIF70"/>
      <c r="AIG70"/>
      <c r="AIH70"/>
      <c r="AII70"/>
      <c r="AIJ70"/>
      <c r="AIK70"/>
      <c r="AIL70"/>
      <c r="AIM70"/>
      <c r="AIN70"/>
      <c r="AIO70"/>
      <c r="AIP70"/>
      <c r="AIQ70"/>
      <c r="AIR70"/>
      <c r="AIS70"/>
      <c r="AIT70"/>
      <c r="AIU70"/>
      <c r="AIV70"/>
      <c r="AIW70"/>
      <c r="AIX70"/>
      <c r="AIY70"/>
      <c r="AIZ70"/>
      <c r="AJA70"/>
      <c r="AJB70"/>
      <c r="AJC70"/>
      <c r="AJD70"/>
      <c r="AJE70"/>
      <c r="AJF70"/>
      <c r="AJG70"/>
      <c r="AJH70"/>
      <c r="AJI70"/>
      <c r="AJJ70"/>
      <c r="AJK70"/>
      <c r="AJL70"/>
      <c r="AJM70"/>
      <c r="AJN70"/>
      <c r="AJO70"/>
      <c r="AJP70"/>
      <c r="AJQ70"/>
      <c r="AJR70"/>
      <c r="AJS70"/>
      <c r="AJT70"/>
      <c r="AJU70"/>
      <c r="AJV70"/>
      <c r="AJW70"/>
      <c r="AJX70"/>
      <c r="AJY70"/>
      <c r="AJZ70"/>
      <c r="AKA70"/>
      <c r="AKB70"/>
      <c r="AKC70"/>
      <c r="AKD70"/>
      <c r="AKE70"/>
      <c r="AKF70"/>
      <c r="AKG70"/>
      <c r="AKH70"/>
      <c r="AKI70"/>
      <c r="AKJ70"/>
      <c r="AKK70"/>
      <c r="AKL70"/>
      <c r="AKM70"/>
      <c r="AKN70"/>
      <c r="AKO70"/>
      <c r="AKP70"/>
      <c r="AKQ70"/>
      <c r="AKR70"/>
      <c r="AKS70"/>
      <c r="AKT70"/>
      <c r="AKU70"/>
      <c r="AKV70"/>
      <c r="AKW70"/>
      <c r="AKX70"/>
      <c r="AKY70"/>
      <c r="AKZ70"/>
      <c r="ALA70"/>
      <c r="ALB70"/>
      <c r="ALC70"/>
      <c r="ALD70"/>
      <c r="ALE70"/>
      <c r="ALF70"/>
      <c r="ALG70"/>
      <c r="ALH70"/>
      <c r="ALI70"/>
      <c r="ALJ70"/>
      <c r="ALK70"/>
      <c r="ALL70"/>
      <c r="ALM70"/>
      <c r="ALN70"/>
      <c r="ALO70"/>
      <c r="ALP70"/>
      <c r="ALQ70"/>
      <c r="ALR70"/>
      <c r="ALS70"/>
      <c r="ALT70"/>
      <c r="ALU70"/>
      <c r="ALV70"/>
      <c r="ALW70"/>
      <c r="ALX70"/>
      <c r="ALY70"/>
      <c r="ALZ70"/>
      <c r="AMA70"/>
      <c r="AMB70"/>
      <c r="AMC70"/>
      <c r="AMD70"/>
      <c r="AME70"/>
      <c r="AMF70"/>
      <c r="AMG70"/>
      <c r="AMH70"/>
      <c r="AMI70"/>
      <c r="AMJ70"/>
      <c r="AMK70"/>
      <c r="AML70"/>
    </row>
    <row r="71" spans="1:1026" x14ac:dyDescent="0.25">
      <c r="A71" s="212">
        <v>69</v>
      </c>
      <c r="B71" s="216" t="s">
        <v>916</v>
      </c>
      <c r="C71" s="215">
        <v>40</v>
      </c>
      <c r="D71" s="215">
        <v>4.7751999999999999</v>
      </c>
      <c r="E71" s="215">
        <f>D71</f>
        <v>4.7751999999999999</v>
      </c>
      <c r="F71" s="215">
        <v>0</v>
      </c>
      <c r="G71" s="215">
        <v>4.048</v>
      </c>
      <c r="H71" s="215">
        <f>G71</f>
        <v>4.048</v>
      </c>
      <c r="I71" s="215">
        <v>0</v>
      </c>
      <c r="J71" s="215">
        <v>1.0920000000000001</v>
      </c>
      <c r="K71" s="215">
        <v>0</v>
      </c>
      <c r="L71" s="215">
        <f>D71*4+J71*4+G71*9</f>
        <v>59.900800000000004</v>
      </c>
      <c r="M71" s="215">
        <v>40.736000000000004</v>
      </c>
      <c r="N71" s="215">
        <v>46.48</v>
      </c>
      <c r="O71" s="215">
        <v>19.36</v>
      </c>
      <c r="P71" s="215">
        <v>4.1760000000000002</v>
      </c>
      <c r="Q71" s="215">
        <v>66.816000000000003</v>
      </c>
      <c r="R71" s="215">
        <v>0.87</v>
      </c>
      <c r="S71" s="215">
        <v>62.4</v>
      </c>
      <c r="T71" s="215">
        <v>2.0160000000000001E-2</v>
      </c>
      <c r="U71" s="215">
        <v>0.14080000000000001</v>
      </c>
      <c r="V71" s="215">
        <v>0</v>
      </c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  <c r="OP71"/>
      <c r="OQ71"/>
      <c r="OR71"/>
      <c r="OS71"/>
      <c r="OT71"/>
      <c r="OU71"/>
      <c r="OV71"/>
      <c r="OW71"/>
      <c r="OX71"/>
      <c r="OY71"/>
      <c r="OZ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Q71"/>
      <c r="PR71"/>
      <c r="PS71"/>
      <c r="PT71"/>
      <c r="PU71"/>
      <c r="PV71"/>
      <c r="PW71"/>
      <c r="PX71"/>
      <c r="PY71"/>
      <c r="PZ71"/>
      <c r="QA71"/>
      <c r="QB71"/>
      <c r="QC71"/>
      <c r="QD71"/>
      <c r="QE71"/>
      <c r="QF71"/>
      <c r="QG71"/>
      <c r="QH71"/>
      <c r="QI71"/>
      <c r="QJ71"/>
      <c r="QK71"/>
      <c r="QL71"/>
      <c r="QM71"/>
      <c r="QN71"/>
      <c r="QO71"/>
      <c r="QP71"/>
      <c r="QQ71"/>
      <c r="QR71"/>
      <c r="QS71"/>
      <c r="QT71"/>
      <c r="QU71"/>
      <c r="QV71"/>
      <c r="QW71"/>
      <c r="QX71"/>
      <c r="QY71"/>
      <c r="QZ71"/>
      <c r="RA71"/>
      <c r="RB71"/>
      <c r="RC71"/>
      <c r="RD71"/>
      <c r="RE71"/>
      <c r="RF71"/>
      <c r="RG71"/>
      <c r="RH71"/>
      <c r="RI71"/>
      <c r="RJ71"/>
      <c r="RK71"/>
      <c r="RL71"/>
      <c r="RM71"/>
      <c r="RN71"/>
      <c r="RO71"/>
      <c r="RP71"/>
      <c r="RQ71"/>
      <c r="RR71"/>
      <c r="RS71"/>
      <c r="RT71"/>
      <c r="RU71"/>
      <c r="RV71"/>
      <c r="RW71"/>
      <c r="RX71"/>
      <c r="RY71"/>
      <c r="RZ71"/>
      <c r="SA71"/>
      <c r="SB71"/>
      <c r="SC71"/>
      <c r="SD71"/>
      <c r="SE71"/>
      <c r="SF71"/>
      <c r="SG71"/>
      <c r="SH71"/>
      <c r="SI71"/>
      <c r="SJ71"/>
      <c r="SK71"/>
      <c r="SL71"/>
      <c r="SM71"/>
      <c r="SN71"/>
      <c r="SO71"/>
      <c r="SP71"/>
      <c r="SQ71"/>
      <c r="SR71"/>
      <c r="SS71"/>
      <c r="ST71"/>
      <c r="SU71"/>
      <c r="SV71"/>
      <c r="SW71"/>
      <c r="SX71"/>
      <c r="SY71"/>
      <c r="SZ71"/>
      <c r="TA71"/>
      <c r="TB71"/>
      <c r="TC71"/>
      <c r="TD71"/>
      <c r="TE71"/>
      <c r="TF71"/>
      <c r="TG71"/>
      <c r="TH71"/>
      <c r="TI71"/>
      <c r="TJ71"/>
      <c r="TK71"/>
      <c r="TL71"/>
      <c r="TM71"/>
      <c r="TN71"/>
      <c r="TO71"/>
      <c r="TP71"/>
      <c r="TQ71"/>
      <c r="TR71"/>
      <c r="TS71"/>
      <c r="TT71"/>
      <c r="TU71"/>
      <c r="TV71"/>
      <c r="TW71"/>
      <c r="TX71"/>
      <c r="TY71"/>
      <c r="TZ71"/>
      <c r="UA71"/>
      <c r="UB71"/>
      <c r="UC71"/>
      <c r="UD71"/>
      <c r="UE71"/>
      <c r="UF71"/>
      <c r="UG71"/>
      <c r="UH71"/>
      <c r="UI71"/>
      <c r="UJ71"/>
      <c r="UK71"/>
      <c r="UL71"/>
      <c r="UM71"/>
      <c r="UN71"/>
      <c r="UO71"/>
      <c r="UP71"/>
      <c r="UQ71"/>
      <c r="UR71"/>
      <c r="US71"/>
      <c r="UT71"/>
      <c r="UU71"/>
      <c r="UV71"/>
      <c r="UW71"/>
      <c r="UX71"/>
      <c r="UY71"/>
      <c r="UZ71"/>
      <c r="VA71"/>
      <c r="VB71"/>
      <c r="VC71"/>
      <c r="VD71"/>
      <c r="VE71"/>
      <c r="VF71"/>
      <c r="VG71"/>
      <c r="VH71"/>
      <c r="VI71"/>
      <c r="VJ71"/>
      <c r="VK71"/>
      <c r="VL71"/>
      <c r="VM71"/>
      <c r="VN71"/>
      <c r="VO71"/>
      <c r="VP71"/>
      <c r="VQ71"/>
      <c r="VR71"/>
      <c r="VS71"/>
      <c r="VT71"/>
      <c r="VU71"/>
      <c r="VV71"/>
      <c r="VW71"/>
      <c r="VX71"/>
      <c r="VY71"/>
      <c r="VZ71"/>
      <c r="WA71"/>
      <c r="WB71"/>
      <c r="WC71"/>
      <c r="WD71"/>
      <c r="WE71"/>
      <c r="WF71"/>
      <c r="WG71"/>
      <c r="WH71"/>
      <c r="WI71"/>
      <c r="WJ71"/>
      <c r="WK71"/>
      <c r="WL71"/>
      <c r="WM71"/>
      <c r="WN71"/>
      <c r="WO71"/>
      <c r="WP71"/>
      <c r="WQ71"/>
      <c r="WR71"/>
      <c r="WS71"/>
      <c r="WT71"/>
      <c r="WU71"/>
      <c r="WV71"/>
      <c r="WW71"/>
      <c r="WX71"/>
      <c r="WY71"/>
      <c r="WZ71"/>
      <c r="XA71"/>
      <c r="XB71"/>
      <c r="XC71"/>
      <c r="XD71"/>
      <c r="XE71"/>
      <c r="XF71"/>
      <c r="XG71"/>
      <c r="XH71"/>
      <c r="XI71"/>
      <c r="XJ71"/>
      <c r="XK71"/>
      <c r="XL71"/>
      <c r="XM71"/>
      <c r="XN71"/>
      <c r="XO71"/>
      <c r="XP71"/>
      <c r="XQ71"/>
      <c r="XR71"/>
      <c r="XS71"/>
      <c r="XT71"/>
      <c r="XU71"/>
      <c r="XV71"/>
      <c r="XW71"/>
      <c r="XX71"/>
      <c r="XY71"/>
      <c r="XZ71"/>
      <c r="YA71"/>
      <c r="YB71"/>
      <c r="YC71"/>
      <c r="YD71"/>
      <c r="YE71"/>
      <c r="YF71"/>
      <c r="YG71"/>
      <c r="YH71"/>
      <c r="YI71"/>
      <c r="YJ71"/>
      <c r="YK71"/>
      <c r="YL71"/>
      <c r="YM71"/>
      <c r="YN71"/>
      <c r="YO71"/>
      <c r="YP71"/>
      <c r="YQ71"/>
      <c r="YR71"/>
      <c r="YS71"/>
      <c r="YT71"/>
      <c r="YU71"/>
      <c r="YV71"/>
      <c r="YW71"/>
      <c r="YX71"/>
      <c r="YY71"/>
      <c r="YZ71"/>
      <c r="ZA71"/>
      <c r="ZB71"/>
      <c r="ZC71"/>
      <c r="ZD71"/>
      <c r="ZE71"/>
      <c r="ZF71"/>
      <c r="ZG71"/>
      <c r="ZH71"/>
      <c r="ZI71"/>
      <c r="ZJ71"/>
      <c r="ZK71"/>
      <c r="ZL71"/>
      <c r="ZM71"/>
      <c r="ZN71"/>
      <c r="ZO71"/>
      <c r="ZP71"/>
      <c r="ZQ71"/>
      <c r="ZR71"/>
      <c r="ZS71"/>
      <c r="ZT71"/>
      <c r="ZU71"/>
      <c r="ZV71"/>
      <c r="ZW71"/>
      <c r="ZX71"/>
      <c r="ZY71"/>
      <c r="ZZ71"/>
      <c r="AAA71"/>
      <c r="AAB71"/>
      <c r="AAC71"/>
      <c r="AAD71"/>
      <c r="AAE71"/>
      <c r="AAF71"/>
      <c r="AAG71"/>
      <c r="AAH71"/>
      <c r="AAI71"/>
      <c r="AAJ71"/>
      <c r="AAK71"/>
      <c r="AAL71"/>
      <c r="AAM71"/>
      <c r="AAN71"/>
      <c r="AAO71"/>
      <c r="AAP71"/>
      <c r="AAQ71"/>
      <c r="AAR71"/>
      <c r="AAS71"/>
      <c r="AAT71"/>
      <c r="AAU71"/>
      <c r="AAV71"/>
      <c r="AAW71"/>
      <c r="AAX71"/>
      <c r="AAY71"/>
      <c r="AAZ71"/>
      <c r="ABA71"/>
      <c r="ABB71"/>
      <c r="ABC71"/>
      <c r="ABD71"/>
      <c r="ABE71"/>
      <c r="ABF71"/>
      <c r="ABG71"/>
      <c r="ABH71"/>
      <c r="ABI71"/>
      <c r="ABJ71"/>
      <c r="ABK71"/>
      <c r="ABL71"/>
      <c r="ABM71"/>
      <c r="ABN71"/>
      <c r="ABO71"/>
      <c r="ABP71"/>
      <c r="ABQ71"/>
      <c r="ABR71"/>
      <c r="ABS71"/>
      <c r="ABT71"/>
      <c r="ABU71"/>
      <c r="ABV71"/>
      <c r="ABW71"/>
      <c r="ABX71"/>
      <c r="ABY71"/>
      <c r="ABZ71"/>
      <c r="ACA71"/>
      <c r="ACB71"/>
      <c r="ACC71"/>
      <c r="ACD71"/>
      <c r="ACE71"/>
      <c r="ACF71"/>
      <c r="ACG71"/>
      <c r="ACH71"/>
      <c r="ACI71"/>
      <c r="ACJ71"/>
      <c r="ACK71"/>
      <c r="ACL71"/>
      <c r="ACM71"/>
      <c r="ACN71"/>
      <c r="ACO71"/>
      <c r="ACP71"/>
      <c r="ACQ71"/>
      <c r="ACR71"/>
      <c r="ACS71"/>
      <c r="ACT71"/>
      <c r="ACU71"/>
      <c r="ACV71"/>
      <c r="ACW71"/>
      <c r="ACX71"/>
      <c r="ACY71"/>
      <c r="ACZ71"/>
      <c r="ADA71"/>
      <c r="ADB71"/>
      <c r="ADC71"/>
      <c r="ADD71"/>
      <c r="ADE71"/>
      <c r="ADF71"/>
      <c r="ADG71"/>
      <c r="ADH71"/>
      <c r="ADI71"/>
      <c r="ADJ71"/>
      <c r="ADK71"/>
      <c r="ADL71"/>
      <c r="ADM71"/>
      <c r="ADN71"/>
      <c r="ADO71"/>
      <c r="ADP71"/>
      <c r="ADQ71"/>
      <c r="ADR71"/>
      <c r="ADS71"/>
      <c r="ADT71"/>
      <c r="ADU71"/>
      <c r="ADV71"/>
      <c r="ADW71"/>
      <c r="ADX71"/>
      <c r="ADY71"/>
      <c r="ADZ71"/>
      <c r="AEA71"/>
      <c r="AEB71"/>
      <c r="AEC71"/>
      <c r="AED71"/>
      <c r="AEE71"/>
      <c r="AEF71"/>
      <c r="AEG71"/>
      <c r="AEH71"/>
      <c r="AEI71"/>
      <c r="AEJ71"/>
      <c r="AEK71"/>
      <c r="AEL71"/>
      <c r="AEM71"/>
      <c r="AEN71"/>
      <c r="AEO71"/>
      <c r="AEP71"/>
      <c r="AEQ71"/>
      <c r="AER71"/>
      <c r="AES71"/>
      <c r="AET71"/>
      <c r="AEU71"/>
      <c r="AEV71"/>
      <c r="AEW71"/>
      <c r="AEX71"/>
      <c r="AEY71"/>
      <c r="AEZ71"/>
      <c r="AFA71"/>
      <c r="AFB71"/>
      <c r="AFC71"/>
      <c r="AFD71"/>
      <c r="AFE71"/>
      <c r="AFF71"/>
      <c r="AFG71"/>
      <c r="AFH71"/>
      <c r="AFI71"/>
      <c r="AFJ71"/>
      <c r="AFK71"/>
      <c r="AFL71"/>
      <c r="AFM71"/>
      <c r="AFN71"/>
      <c r="AFO71"/>
      <c r="AFP71"/>
      <c r="AFQ71"/>
      <c r="AFR71"/>
      <c r="AFS71"/>
      <c r="AFT71"/>
      <c r="AFU71"/>
      <c r="AFV71"/>
      <c r="AFW71"/>
      <c r="AFX71"/>
      <c r="AFY71"/>
      <c r="AFZ71"/>
      <c r="AGA71"/>
      <c r="AGB71"/>
      <c r="AGC71"/>
      <c r="AGD71"/>
      <c r="AGE71"/>
      <c r="AGF71"/>
      <c r="AGG71"/>
      <c r="AGH71"/>
      <c r="AGI71"/>
      <c r="AGJ71"/>
      <c r="AGK71"/>
      <c r="AGL71"/>
      <c r="AGM71"/>
      <c r="AGN71"/>
      <c r="AGO71"/>
      <c r="AGP71"/>
      <c r="AGQ71"/>
      <c r="AGR71"/>
      <c r="AGS71"/>
      <c r="AGT71"/>
      <c r="AGU71"/>
      <c r="AGV71"/>
      <c r="AGW71"/>
      <c r="AGX71"/>
      <c r="AGY71"/>
      <c r="AGZ71"/>
      <c r="AHA71"/>
      <c r="AHB71"/>
      <c r="AHC71"/>
      <c r="AHD71"/>
      <c r="AHE71"/>
      <c r="AHF71"/>
      <c r="AHG71"/>
      <c r="AHH71"/>
      <c r="AHI71"/>
      <c r="AHJ71"/>
      <c r="AHK71"/>
      <c r="AHL71"/>
      <c r="AHM71"/>
      <c r="AHN71"/>
      <c r="AHO71"/>
      <c r="AHP71"/>
      <c r="AHQ71"/>
      <c r="AHR71"/>
      <c r="AHS71"/>
      <c r="AHT71"/>
      <c r="AHU71"/>
      <c r="AHV71"/>
      <c r="AHW71"/>
      <c r="AHX71"/>
      <c r="AHY71"/>
      <c r="AHZ71"/>
      <c r="AIA71"/>
      <c r="AIB71"/>
      <c r="AIC71"/>
      <c r="AID71"/>
      <c r="AIE71"/>
      <c r="AIF71"/>
      <c r="AIG71"/>
      <c r="AIH71"/>
      <c r="AII71"/>
      <c r="AIJ71"/>
      <c r="AIK71"/>
      <c r="AIL71"/>
      <c r="AIM71"/>
      <c r="AIN71"/>
      <c r="AIO71"/>
      <c r="AIP71"/>
      <c r="AIQ71"/>
      <c r="AIR71"/>
      <c r="AIS71"/>
      <c r="AIT71"/>
      <c r="AIU71"/>
      <c r="AIV71"/>
      <c r="AIW71"/>
      <c r="AIX71"/>
      <c r="AIY71"/>
      <c r="AIZ71"/>
      <c r="AJA71"/>
      <c r="AJB71"/>
      <c r="AJC71"/>
      <c r="AJD71"/>
      <c r="AJE71"/>
      <c r="AJF71"/>
      <c r="AJG71"/>
      <c r="AJH71"/>
      <c r="AJI71"/>
      <c r="AJJ71"/>
      <c r="AJK71"/>
      <c r="AJL71"/>
      <c r="AJM71"/>
      <c r="AJN71"/>
      <c r="AJO71"/>
      <c r="AJP71"/>
      <c r="AJQ71"/>
      <c r="AJR71"/>
      <c r="AJS71"/>
      <c r="AJT71"/>
      <c r="AJU71"/>
      <c r="AJV71"/>
      <c r="AJW71"/>
      <c r="AJX71"/>
      <c r="AJY71"/>
      <c r="AJZ71"/>
      <c r="AKA71"/>
      <c r="AKB71"/>
      <c r="AKC71"/>
      <c r="AKD71"/>
      <c r="AKE71"/>
      <c r="AKF71"/>
      <c r="AKG71"/>
      <c r="AKH71"/>
      <c r="AKI71"/>
      <c r="AKJ71"/>
      <c r="AKK71"/>
      <c r="AKL71"/>
      <c r="AKM71"/>
      <c r="AKN71"/>
      <c r="AKO71"/>
      <c r="AKP71"/>
      <c r="AKQ71"/>
      <c r="AKR71"/>
      <c r="AKS71"/>
      <c r="AKT71"/>
      <c r="AKU71"/>
      <c r="AKV71"/>
      <c r="AKW71"/>
      <c r="AKX71"/>
      <c r="AKY71"/>
      <c r="AKZ71"/>
      <c r="ALA71"/>
      <c r="ALB71"/>
      <c r="ALC71"/>
      <c r="ALD71"/>
      <c r="ALE71"/>
      <c r="ALF71"/>
      <c r="ALG71"/>
      <c r="ALH71"/>
      <c r="ALI71"/>
      <c r="ALJ71"/>
      <c r="ALK71"/>
      <c r="ALL71"/>
      <c r="ALM71"/>
      <c r="ALN71"/>
      <c r="ALO71"/>
      <c r="ALP71"/>
      <c r="ALQ71"/>
      <c r="ALR71"/>
      <c r="ALS71"/>
      <c r="ALT71"/>
      <c r="ALU71"/>
      <c r="ALV71"/>
      <c r="ALW71"/>
      <c r="ALX71"/>
      <c r="ALY71"/>
      <c r="ALZ71"/>
      <c r="AMA71"/>
      <c r="AMB71"/>
      <c r="AMC71"/>
      <c r="AMD71"/>
      <c r="AME71"/>
      <c r="AMF71"/>
      <c r="AMG71"/>
      <c r="AMH71"/>
      <c r="AMI71"/>
      <c r="AMJ71"/>
      <c r="AMK71"/>
      <c r="AML71"/>
    </row>
    <row r="72" spans="1:1026" x14ac:dyDescent="0.25">
      <c r="A72" s="212">
        <v>70</v>
      </c>
      <c r="B72" s="216" t="s">
        <v>917</v>
      </c>
      <c r="C72" s="215">
        <v>30</v>
      </c>
      <c r="D72" s="215">
        <v>0</v>
      </c>
      <c r="E72" s="215">
        <v>0</v>
      </c>
      <c r="F72" s="215">
        <v>0</v>
      </c>
      <c r="G72" s="215">
        <v>0</v>
      </c>
      <c r="H72" s="215">
        <v>0</v>
      </c>
      <c r="I72" s="215">
        <v>0</v>
      </c>
      <c r="J72" s="215">
        <v>29.939999999999998</v>
      </c>
      <c r="K72" s="215">
        <v>0</v>
      </c>
      <c r="L72" s="215">
        <v>119.69999999999999</v>
      </c>
      <c r="M72" s="215">
        <v>0.3</v>
      </c>
      <c r="N72" s="215">
        <v>0.89999999999999991</v>
      </c>
      <c r="O72" s="215">
        <v>0.89999999999999991</v>
      </c>
      <c r="P72" s="215">
        <v>0</v>
      </c>
      <c r="Q72" s="215">
        <v>0</v>
      </c>
      <c r="R72" s="215">
        <v>0.09</v>
      </c>
      <c r="S72" s="215">
        <v>0</v>
      </c>
      <c r="T72" s="215">
        <v>0</v>
      </c>
      <c r="U72" s="215">
        <v>0</v>
      </c>
      <c r="V72" s="215">
        <v>0</v>
      </c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  <c r="OP72"/>
      <c r="OQ72"/>
      <c r="OR72"/>
      <c r="OS72"/>
      <c r="OT72"/>
      <c r="OU72"/>
      <c r="OV72"/>
      <c r="OW72"/>
      <c r="OX72"/>
      <c r="OY72"/>
      <c r="OZ72"/>
      <c r="PA72"/>
      <c r="PB72"/>
      <c r="PC72"/>
      <c r="PD72"/>
      <c r="PE72"/>
      <c r="PF72"/>
      <c r="PG72"/>
      <c r="PH72"/>
      <c r="PI72"/>
      <c r="PJ72"/>
      <c r="PK72"/>
      <c r="PL72"/>
      <c r="PM72"/>
      <c r="PN72"/>
      <c r="PO72"/>
      <c r="PP72"/>
      <c r="PQ72"/>
      <c r="PR72"/>
      <c r="PS72"/>
      <c r="PT72"/>
      <c r="PU72"/>
      <c r="PV72"/>
      <c r="PW72"/>
      <c r="PX72"/>
      <c r="PY72"/>
      <c r="PZ72"/>
      <c r="QA72"/>
      <c r="QB72"/>
      <c r="QC72"/>
      <c r="QD72"/>
      <c r="QE72"/>
      <c r="QF72"/>
      <c r="QG72"/>
      <c r="QH72"/>
      <c r="QI72"/>
      <c r="QJ72"/>
      <c r="QK72"/>
      <c r="QL72"/>
      <c r="QM72"/>
      <c r="QN72"/>
      <c r="QO72"/>
      <c r="QP72"/>
      <c r="QQ72"/>
      <c r="QR72"/>
      <c r="QS72"/>
      <c r="QT72"/>
      <c r="QU72"/>
      <c r="QV72"/>
      <c r="QW72"/>
      <c r="QX72"/>
      <c r="QY72"/>
      <c r="QZ72"/>
      <c r="RA72"/>
      <c r="RB72"/>
      <c r="RC72"/>
      <c r="RD72"/>
      <c r="RE72"/>
      <c r="RF72"/>
      <c r="RG72"/>
      <c r="RH72"/>
      <c r="RI72"/>
      <c r="RJ72"/>
      <c r="RK72"/>
      <c r="RL72"/>
      <c r="RM72"/>
      <c r="RN72"/>
      <c r="RO72"/>
      <c r="RP72"/>
      <c r="RQ72"/>
      <c r="RR72"/>
      <c r="RS72"/>
      <c r="RT72"/>
      <c r="RU72"/>
      <c r="RV72"/>
      <c r="RW72"/>
      <c r="RX72"/>
      <c r="RY72"/>
      <c r="RZ72"/>
      <c r="SA72"/>
      <c r="SB72"/>
      <c r="SC72"/>
      <c r="SD72"/>
      <c r="SE72"/>
      <c r="SF72"/>
      <c r="SG72"/>
      <c r="SH72"/>
      <c r="SI72"/>
      <c r="SJ72"/>
      <c r="SK72"/>
      <c r="SL72"/>
      <c r="SM72"/>
      <c r="SN72"/>
      <c r="SO72"/>
      <c r="SP72"/>
      <c r="SQ72"/>
      <c r="SR72"/>
      <c r="SS72"/>
      <c r="ST72"/>
      <c r="SU72"/>
      <c r="SV72"/>
      <c r="SW72"/>
      <c r="SX72"/>
      <c r="SY72"/>
      <c r="SZ72"/>
      <c r="TA72"/>
      <c r="TB72"/>
      <c r="TC72"/>
      <c r="TD72"/>
      <c r="TE72"/>
      <c r="TF72"/>
      <c r="TG72"/>
      <c r="TH72"/>
      <c r="TI72"/>
      <c r="TJ72"/>
      <c r="TK72"/>
      <c r="TL72"/>
      <c r="TM72"/>
      <c r="TN72"/>
      <c r="TO72"/>
      <c r="TP72"/>
      <c r="TQ72"/>
      <c r="TR72"/>
      <c r="TS72"/>
      <c r="TT72"/>
      <c r="TU72"/>
      <c r="TV72"/>
      <c r="TW72"/>
      <c r="TX72"/>
      <c r="TY72"/>
      <c r="TZ72"/>
      <c r="UA72"/>
      <c r="UB72"/>
      <c r="UC72"/>
      <c r="UD72"/>
      <c r="UE72"/>
      <c r="UF72"/>
      <c r="UG72"/>
      <c r="UH72"/>
      <c r="UI72"/>
      <c r="UJ72"/>
      <c r="UK72"/>
      <c r="UL72"/>
      <c r="UM72"/>
      <c r="UN72"/>
      <c r="UO72"/>
      <c r="UP72"/>
      <c r="UQ72"/>
      <c r="UR72"/>
      <c r="US72"/>
      <c r="UT72"/>
      <c r="UU72"/>
      <c r="UV72"/>
      <c r="UW72"/>
      <c r="UX72"/>
      <c r="UY72"/>
      <c r="UZ72"/>
      <c r="VA72"/>
      <c r="VB72"/>
      <c r="VC72"/>
      <c r="VD72"/>
      <c r="VE72"/>
      <c r="VF72"/>
      <c r="VG72"/>
      <c r="VH72"/>
      <c r="VI72"/>
      <c r="VJ72"/>
      <c r="VK72"/>
      <c r="VL72"/>
      <c r="VM72"/>
      <c r="VN72"/>
      <c r="VO72"/>
      <c r="VP72"/>
      <c r="VQ72"/>
      <c r="VR72"/>
      <c r="VS72"/>
      <c r="VT72"/>
      <c r="VU72"/>
      <c r="VV72"/>
      <c r="VW72"/>
      <c r="VX72"/>
      <c r="VY72"/>
      <c r="VZ72"/>
      <c r="WA72"/>
      <c r="WB72"/>
      <c r="WC72"/>
      <c r="WD72"/>
      <c r="WE72"/>
      <c r="WF72"/>
      <c r="WG72"/>
      <c r="WH72"/>
      <c r="WI72"/>
      <c r="WJ72"/>
      <c r="WK72"/>
      <c r="WL72"/>
      <c r="WM72"/>
      <c r="WN72"/>
      <c r="WO72"/>
      <c r="WP72"/>
      <c r="WQ72"/>
      <c r="WR72"/>
      <c r="WS72"/>
      <c r="WT72"/>
      <c r="WU72"/>
      <c r="WV72"/>
      <c r="WW72"/>
      <c r="WX72"/>
      <c r="WY72"/>
      <c r="WZ72"/>
      <c r="XA72"/>
      <c r="XB72"/>
      <c r="XC72"/>
      <c r="XD72"/>
      <c r="XE72"/>
      <c r="XF72"/>
      <c r="XG72"/>
      <c r="XH72"/>
      <c r="XI72"/>
      <c r="XJ72"/>
      <c r="XK72"/>
      <c r="XL72"/>
      <c r="XM72"/>
      <c r="XN72"/>
      <c r="XO72"/>
      <c r="XP72"/>
      <c r="XQ72"/>
      <c r="XR72"/>
      <c r="XS72"/>
      <c r="XT72"/>
      <c r="XU72"/>
      <c r="XV72"/>
      <c r="XW72"/>
      <c r="XX72"/>
      <c r="XY72"/>
      <c r="XZ72"/>
      <c r="YA72"/>
      <c r="YB72"/>
      <c r="YC72"/>
      <c r="YD72"/>
      <c r="YE72"/>
      <c r="YF72"/>
      <c r="YG72"/>
      <c r="YH72"/>
      <c r="YI72"/>
      <c r="YJ72"/>
      <c r="YK72"/>
      <c r="YL72"/>
      <c r="YM72"/>
      <c r="YN72"/>
      <c r="YO72"/>
      <c r="YP72"/>
      <c r="YQ72"/>
      <c r="YR72"/>
      <c r="YS72"/>
      <c r="YT72"/>
      <c r="YU72"/>
      <c r="YV72"/>
      <c r="YW72"/>
      <c r="YX72"/>
      <c r="YY72"/>
      <c r="YZ72"/>
      <c r="ZA72"/>
      <c r="ZB72"/>
      <c r="ZC72"/>
      <c r="ZD72"/>
      <c r="ZE72"/>
      <c r="ZF72"/>
      <c r="ZG72"/>
      <c r="ZH72"/>
      <c r="ZI72"/>
      <c r="ZJ72"/>
      <c r="ZK72"/>
      <c r="ZL72"/>
      <c r="ZM72"/>
      <c r="ZN72"/>
      <c r="ZO72"/>
      <c r="ZP72"/>
      <c r="ZQ72"/>
      <c r="ZR72"/>
      <c r="ZS72"/>
      <c r="ZT72"/>
      <c r="ZU72"/>
      <c r="ZV72"/>
      <c r="ZW72"/>
      <c r="ZX72"/>
      <c r="ZY72"/>
      <c r="ZZ72"/>
      <c r="AAA72"/>
      <c r="AAB72"/>
      <c r="AAC72"/>
      <c r="AAD72"/>
      <c r="AAE72"/>
      <c r="AAF72"/>
      <c r="AAG72"/>
      <c r="AAH72"/>
      <c r="AAI72"/>
      <c r="AAJ72"/>
      <c r="AAK72"/>
      <c r="AAL72"/>
      <c r="AAM72"/>
      <c r="AAN72"/>
      <c r="AAO72"/>
      <c r="AAP72"/>
      <c r="AAQ72"/>
      <c r="AAR72"/>
      <c r="AAS72"/>
      <c r="AAT72"/>
      <c r="AAU72"/>
      <c r="AAV72"/>
      <c r="AAW72"/>
      <c r="AAX72"/>
      <c r="AAY72"/>
      <c r="AAZ72"/>
      <c r="ABA72"/>
      <c r="ABB72"/>
      <c r="ABC72"/>
      <c r="ABD72"/>
      <c r="ABE72"/>
      <c r="ABF72"/>
      <c r="ABG72"/>
      <c r="ABH72"/>
      <c r="ABI72"/>
      <c r="ABJ72"/>
      <c r="ABK72"/>
      <c r="ABL72"/>
      <c r="ABM72"/>
      <c r="ABN72"/>
      <c r="ABO72"/>
      <c r="ABP72"/>
      <c r="ABQ72"/>
      <c r="ABR72"/>
      <c r="ABS72"/>
      <c r="ABT72"/>
      <c r="ABU72"/>
      <c r="ABV72"/>
      <c r="ABW72"/>
      <c r="ABX72"/>
      <c r="ABY72"/>
      <c r="ABZ72"/>
      <c r="ACA72"/>
      <c r="ACB72"/>
      <c r="ACC72"/>
      <c r="ACD72"/>
      <c r="ACE72"/>
      <c r="ACF72"/>
      <c r="ACG72"/>
      <c r="ACH72"/>
      <c r="ACI72"/>
      <c r="ACJ72"/>
      <c r="ACK72"/>
      <c r="ACL72"/>
      <c r="ACM72"/>
      <c r="ACN72"/>
      <c r="ACO72"/>
      <c r="ACP72"/>
      <c r="ACQ72"/>
      <c r="ACR72"/>
      <c r="ACS72"/>
      <c r="ACT72"/>
      <c r="ACU72"/>
      <c r="ACV72"/>
      <c r="ACW72"/>
      <c r="ACX72"/>
      <c r="ACY72"/>
      <c r="ACZ72"/>
      <c r="ADA72"/>
      <c r="ADB72"/>
      <c r="ADC72"/>
      <c r="ADD72"/>
      <c r="ADE72"/>
      <c r="ADF72"/>
      <c r="ADG72"/>
      <c r="ADH72"/>
      <c r="ADI72"/>
      <c r="ADJ72"/>
      <c r="ADK72"/>
      <c r="ADL72"/>
      <c r="ADM72"/>
      <c r="ADN72"/>
      <c r="ADO72"/>
      <c r="ADP72"/>
      <c r="ADQ72"/>
      <c r="ADR72"/>
      <c r="ADS72"/>
      <c r="ADT72"/>
      <c r="ADU72"/>
      <c r="ADV72"/>
      <c r="ADW72"/>
      <c r="ADX72"/>
      <c r="ADY72"/>
      <c r="ADZ72"/>
      <c r="AEA72"/>
      <c r="AEB72"/>
      <c r="AEC72"/>
      <c r="AED72"/>
      <c r="AEE72"/>
      <c r="AEF72"/>
      <c r="AEG72"/>
      <c r="AEH72"/>
      <c r="AEI72"/>
      <c r="AEJ72"/>
      <c r="AEK72"/>
      <c r="AEL72"/>
      <c r="AEM72"/>
      <c r="AEN72"/>
      <c r="AEO72"/>
      <c r="AEP72"/>
      <c r="AEQ72"/>
      <c r="AER72"/>
      <c r="AES72"/>
      <c r="AET72"/>
      <c r="AEU72"/>
      <c r="AEV72"/>
      <c r="AEW72"/>
      <c r="AEX72"/>
      <c r="AEY72"/>
      <c r="AEZ72"/>
      <c r="AFA72"/>
      <c r="AFB72"/>
      <c r="AFC72"/>
      <c r="AFD72"/>
      <c r="AFE72"/>
      <c r="AFF72"/>
      <c r="AFG72"/>
      <c r="AFH72"/>
      <c r="AFI72"/>
      <c r="AFJ72"/>
      <c r="AFK72"/>
      <c r="AFL72"/>
      <c r="AFM72"/>
      <c r="AFN72"/>
      <c r="AFO72"/>
      <c r="AFP72"/>
      <c r="AFQ72"/>
      <c r="AFR72"/>
      <c r="AFS72"/>
      <c r="AFT72"/>
      <c r="AFU72"/>
      <c r="AFV72"/>
      <c r="AFW72"/>
      <c r="AFX72"/>
      <c r="AFY72"/>
      <c r="AFZ72"/>
      <c r="AGA72"/>
      <c r="AGB72"/>
      <c r="AGC72"/>
      <c r="AGD72"/>
      <c r="AGE72"/>
      <c r="AGF72"/>
      <c r="AGG72"/>
      <c r="AGH72"/>
      <c r="AGI72"/>
      <c r="AGJ72"/>
      <c r="AGK72"/>
      <c r="AGL72"/>
      <c r="AGM72"/>
      <c r="AGN72"/>
      <c r="AGO72"/>
      <c r="AGP72"/>
      <c r="AGQ72"/>
      <c r="AGR72"/>
      <c r="AGS72"/>
      <c r="AGT72"/>
      <c r="AGU72"/>
      <c r="AGV72"/>
      <c r="AGW72"/>
      <c r="AGX72"/>
      <c r="AGY72"/>
      <c r="AGZ72"/>
      <c r="AHA72"/>
      <c r="AHB72"/>
      <c r="AHC72"/>
      <c r="AHD72"/>
      <c r="AHE72"/>
      <c r="AHF72"/>
      <c r="AHG72"/>
      <c r="AHH72"/>
      <c r="AHI72"/>
      <c r="AHJ72"/>
      <c r="AHK72"/>
      <c r="AHL72"/>
      <c r="AHM72"/>
      <c r="AHN72"/>
      <c r="AHO72"/>
      <c r="AHP72"/>
      <c r="AHQ72"/>
      <c r="AHR72"/>
      <c r="AHS72"/>
      <c r="AHT72"/>
      <c r="AHU72"/>
      <c r="AHV72"/>
      <c r="AHW72"/>
      <c r="AHX72"/>
      <c r="AHY72"/>
      <c r="AHZ72"/>
      <c r="AIA72"/>
      <c r="AIB72"/>
      <c r="AIC72"/>
      <c r="AID72"/>
      <c r="AIE72"/>
      <c r="AIF72"/>
      <c r="AIG72"/>
      <c r="AIH72"/>
      <c r="AII72"/>
      <c r="AIJ72"/>
      <c r="AIK72"/>
      <c r="AIL72"/>
      <c r="AIM72"/>
      <c r="AIN72"/>
      <c r="AIO72"/>
      <c r="AIP72"/>
      <c r="AIQ72"/>
      <c r="AIR72"/>
      <c r="AIS72"/>
      <c r="AIT72"/>
      <c r="AIU72"/>
      <c r="AIV72"/>
      <c r="AIW72"/>
      <c r="AIX72"/>
      <c r="AIY72"/>
      <c r="AIZ72"/>
      <c r="AJA72"/>
      <c r="AJB72"/>
      <c r="AJC72"/>
      <c r="AJD72"/>
      <c r="AJE72"/>
      <c r="AJF72"/>
      <c r="AJG72"/>
      <c r="AJH72"/>
      <c r="AJI72"/>
      <c r="AJJ72"/>
      <c r="AJK72"/>
      <c r="AJL72"/>
      <c r="AJM72"/>
      <c r="AJN72"/>
      <c r="AJO72"/>
      <c r="AJP72"/>
      <c r="AJQ72"/>
      <c r="AJR72"/>
      <c r="AJS72"/>
      <c r="AJT72"/>
      <c r="AJU72"/>
      <c r="AJV72"/>
      <c r="AJW72"/>
      <c r="AJX72"/>
      <c r="AJY72"/>
      <c r="AJZ72"/>
      <c r="AKA72"/>
      <c r="AKB72"/>
      <c r="AKC72"/>
      <c r="AKD72"/>
      <c r="AKE72"/>
      <c r="AKF72"/>
      <c r="AKG72"/>
      <c r="AKH72"/>
      <c r="AKI72"/>
      <c r="AKJ72"/>
      <c r="AKK72"/>
      <c r="AKL72"/>
      <c r="AKM72"/>
      <c r="AKN72"/>
      <c r="AKO72"/>
      <c r="AKP72"/>
      <c r="AKQ72"/>
      <c r="AKR72"/>
      <c r="AKS72"/>
      <c r="AKT72"/>
      <c r="AKU72"/>
      <c r="AKV72"/>
      <c r="AKW72"/>
      <c r="AKX72"/>
      <c r="AKY72"/>
      <c r="AKZ72"/>
      <c r="ALA72"/>
      <c r="ALB72"/>
      <c r="ALC72"/>
      <c r="ALD72"/>
      <c r="ALE72"/>
      <c r="ALF72"/>
      <c r="ALG72"/>
      <c r="ALH72"/>
      <c r="ALI72"/>
      <c r="ALJ72"/>
      <c r="ALK72"/>
      <c r="ALL72"/>
      <c r="ALM72"/>
      <c r="ALN72"/>
      <c r="ALO72"/>
      <c r="ALP72"/>
      <c r="ALQ72"/>
      <c r="ALR72"/>
      <c r="ALS72"/>
      <c r="ALT72"/>
      <c r="ALU72"/>
      <c r="ALV72"/>
      <c r="ALW72"/>
      <c r="ALX72"/>
      <c r="ALY72"/>
      <c r="ALZ72"/>
      <c r="AMA72"/>
      <c r="AMB72"/>
      <c r="AMC72"/>
      <c r="AMD72"/>
      <c r="AME72"/>
      <c r="AMF72"/>
      <c r="AMG72"/>
      <c r="AMH72"/>
      <c r="AMI72"/>
      <c r="AMJ72"/>
      <c r="AMK72"/>
      <c r="AML72"/>
    </row>
    <row r="73" spans="1:1026" x14ac:dyDescent="0.25">
      <c r="A73" s="212">
        <v>71</v>
      </c>
      <c r="B73" s="216" t="s">
        <v>918</v>
      </c>
      <c r="C73" s="215">
        <v>10</v>
      </c>
      <c r="D73" s="215">
        <v>6.7000000000000004E-2</v>
      </c>
      <c r="E73" s="215">
        <v>0</v>
      </c>
      <c r="F73" s="215">
        <v>6.7000000000000004E-2</v>
      </c>
      <c r="G73" s="215">
        <v>0</v>
      </c>
      <c r="H73" s="215">
        <v>0</v>
      </c>
      <c r="I73" s="215">
        <v>0</v>
      </c>
      <c r="J73" s="215">
        <v>8</v>
      </c>
      <c r="K73" s="215">
        <v>0.1</v>
      </c>
      <c r="L73" s="215">
        <v>32.67</v>
      </c>
      <c r="M73" s="215">
        <v>2.67</v>
      </c>
      <c r="N73" s="215">
        <v>4.67</v>
      </c>
      <c r="O73" s="215">
        <v>2.67</v>
      </c>
      <c r="P73" s="215">
        <v>0.67</v>
      </c>
      <c r="Q73" s="215">
        <v>1.3</v>
      </c>
      <c r="R73" s="215">
        <v>0.13</v>
      </c>
      <c r="S73" s="215">
        <v>0</v>
      </c>
      <c r="T73" s="215">
        <v>0</v>
      </c>
      <c r="U73" s="215">
        <v>3.0000000000000001E-3</v>
      </c>
      <c r="V73" s="215">
        <v>0</v>
      </c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  <c r="RR73"/>
      <c r="RS73"/>
      <c r="RT73"/>
      <c r="RU73"/>
      <c r="RV73"/>
      <c r="RW73"/>
      <c r="RX73"/>
      <c r="RY73"/>
      <c r="RZ73"/>
      <c r="SA73"/>
      <c r="SB73"/>
      <c r="SC73"/>
      <c r="SD73"/>
      <c r="SE73"/>
      <c r="SF73"/>
      <c r="SG73"/>
      <c r="SH73"/>
      <c r="SI73"/>
      <c r="SJ73"/>
      <c r="SK73"/>
      <c r="SL73"/>
      <c r="SM73"/>
      <c r="SN73"/>
      <c r="SO73"/>
      <c r="SP73"/>
      <c r="SQ73"/>
      <c r="SR73"/>
      <c r="SS73"/>
      <c r="ST73"/>
      <c r="SU73"/>
      <c r="SV73"/>
      <c r="SW73"/>
      <c r="SX73"/>
      <c r="SY73"/>
      <c r="SZ73"/>
      <c r="TA73"/>
      <c r="TB73"/>
      <c r="TC73"/>
      <c r="TD73"/>
      <c r="TE73"/>
      <c r="TF73"/>
      <c r="TG73"/>
      <c r="TH73"/>
      <c r="TI73"/>
      <c r="TJ73"/>
      <c r="TK73"/>
      <c r="TL73"/>
      <c r="TM73"/>
      <c r="TN73"/>
      <c r="TO73"/>
      <c r="TP73"/>
      <c r="TQ73"/>
      <c r="TR73"/>
      <c r="TS73"/>
      <c r="TT73"/>
      <c r="TU73"/>
      <c r="TV73"/>
      <c r="TW73"/>
      <c r="TX73"/>
      <c r="TY73"/>
      <c r="TZ73"/>
      <c r="UA73"/>
      <c r="UB73"/>
      <c r="UC73"/>
      <c r="UD73"/>
      <c r="UE73"/>
      <c r="UF73"/>
      <c r="UG73"/>
      <c r="UH73"/>
      <c r="UI73"/>
      <c r="UJ73"/>
      <c r="UK73"/>
      <c r="UL73"/>
      <c r="UM73"/>
      <c r="UN73"/>
      <c r="UO73"/>
      <c r="UP73"/>
      <c r="UQ73"/>
      <c r="UR73"/>
      <c r="US73"/>
      <c r="UT73"/>
      <c r="UU73"/>
      <c r="UV73"/>
      <c r="UW73"/>
      <c r="UX73"/>
      <c r="UY73"/>
      <c r="UZ73"/>
      <c r="VA73"/>
      <c r="VB73"/>
      <c r="VC73"/>
      <c r="VD73"/>
      <c r="VE73"/>
      <c r="VF73"/>
      <c r="VG73"/>
      <c r="VH73"/>
      <c r="VI73"/>
      <c r="VJ73"/>
      <c r="VK73"/>
      <c r="VL73"/>
      <c r="VM73"/>
      <c r="VN73"/>
      <c r="VO73"/>
      <c r="VP73"/>
      <c r="VQ73"/>
      <c r="VR73"/>
      <c r="VS73"/>
      <c r="VT73"/>
      <c r="VU73"/>
      <c r="VV73"/>
      <c r="VW73"/>
      <c r="VX73"/>
      <c r="VY73"/>
      <c r="VZ73"/>
      <c r="WA73"/>
      <c r="WB73"/>
      <c r="WC73"/>
      <c r="WD73"/>
      <c r="WE73"/>
      <c r="WF73"/>
      <c r="WG73"/>
      <c r="WH73"/>
      <c r="WI73"/>
      <c r="WJ73"/>
      <c r="WK73"/>
      <c r="WL73"/>
      <c r="WM73"/>
      <c r="WN73"/>
      <c r="WO73"/>
      <c r="WP73"/>
      <c r="WQ73"/>
      <c r="WR73"/>
      <c r="WS73"/>
      <c r="WT73"/>
      <c r="WU73"/>
      <c r="WV73"/>
      <c r="WW73"/>
      <c r="WX73"/>
      <c r="WY73"/>
      <c r="WZ73"/>
      <c r="XA73"/>
      <c r="XB73"/>
      <c r="XC73"/>
      <c r="XD73"/>
      <c r="XE73"/>
      <c r="XF73"/>
      <c r="XG73"/>
      <c r="XH73"/>
      <c r="XI73"/>
      <c r="XJ73"/>
      <c r="XK73"/>
      <c r="XL73"/>
      <c r="XM73"/>
      <c r="XN73"/>
      <c r="XO73"/>
      <c r="XP73"/>
      <c r="XQ73"/>
      <c r="XR73"/>
      <c r="XS73"/>
      <c r="XT73"/>
      <c r="XU73"/>
      <c r="XV73"/>
      <c r="XW73"/>
      <c r="XX73"/>
      <c r="XY73"/>
      <c r="XZ73"/>
      <c r="YA73"/>
      <c r="YB73"/>
      <c r="YC73"/>
      <c r="YD73"/>
      <c r="YE73"/>
      <c r="YF73"/>
      <c r="YG73"/>
      <c r="YH73"/>
      <c r="YI73"/>
      <c r="YJ73"/>
      <c r="YK73"/>
      <c r="YL73"/>
      <c r="YM73"/>
      <c r="YN73"/>
      <c r="YO73"/>
      <c r="YP73"/>
      <c r="YQ73"/>
      <c r="YR73"/>
      <c r="YS73"/>
      <c r="YT73"/>
      <c r="YU73"/>
      <c r="YV73"/>
      <c r="YW73"/>
      <c r="YX73"/>
      <c r="YY73"/>
      <c r="YZ73"/>
      <c r="ZA73"/>
      <c r="ZB73"/>
      <c r="ZC73"/>
      <c r="ZD73"/>
      <c r="ZE73"/>
      <c r="ZF73"/>
      <c r="ZG73"/>
      <c r="ZH73"/>
      <c r="ZI73"/>
      <c r="ZJ73"/>
      <c r="ZK73"/>
      <c r="ZL73"/>
      <c r="ZM73"/>
      <c r="ZN73"/>
      <c r="ZO73"/>
      <c r="ZP73"/>
      <c r="ZQ73"/>
      <c r="ZR73"/>
      <c r="ZS73"/>
      <c r="ZT73"/>
      <c r="ZU73"/>
      <c r="ZV73"/>
      <c r="ZW73"/>
      <c r="ZX73"/>
      <c r="ZY73"/>
      <c r="ZZ73"/>
      <c r="AAA73"/>
      <c r="AAB73"/>
      <c r="AAC73"/>
      <c r="AAD73"/>
      <c r="AAE73"/>
      <c r="AAF73"/>
      <c r="AAG73"/>
      <c r="AAH73"/>
      <c r="AAI73"/>
      <c r="AAJ73"/>
      <c r="AAK73"/>
      <c r="AAL73"/>
      <c r="AAM73"/>
      <c r="AAN73"/>
      <c r="AAO73"/>
      <c r="AAP73"/>
      <c r="AAQ73"/>
      <c r="AAR73"/>
      <c r="AAS73"/>
      <c r="AAT73"/>
      <c r="AAU73"/>
      <c r="AAV73"/>
      <c r="AAW73"/>
      <c r="AAX73"/>
      <c r="AAY73"/>
      <c r="AAZ73"/>
      <c r="ABA73"/>
      <c r="ABB73"/>
      <c r="ABC73"/>
      <c r="ABD73"/>
      <c r="ABE73"/>
      <c r="ABF73"/>
      <c r="ABG73"/>
      <c r="ABH73"/>
      <c r="ABI73"/>
      <c r="ABJ73"/>
      <c r="ABK73"/>
      <c r="ABL73"/>
      <c r="ABM73"/>
      <c r="ABN73"/>
      <c r="ABO73"/>
      <c r="ABP73"/>
      <c r="ABQ73"/>
      <c r="ABR73"/>
      <c r="ABS73"/>
      <c r="ABT73"/>
      <c r="ABU73"/>
      <c r="ABV73"/>
      <c r="ABW73"/>
      <c r="ABX73"/>
      <c r="ABY73"/>
      <c r="ABZ73"/>
      <c r="ACA73"/>
      <c r="ACB73"/>
      <c r="ACC73"/>
      <c r="ACD73"/>
      <c r="ACE73"/>
      <c r="ACF73"/>
      <c r="ACG73"/>
      <c r="ACH73"/>
      <c r="ACI73"/>
      <c r="ACJ73"/>
      <c r="ACK73"/>
      <c r="ACL73"/>
      <c r="ACM73"/>
      <c r="ACN73"/>
      <c r="ACO73"/>
      <c r="ACP73"/>
      <c r="ACQ73"/>
      <c r="ACR73"/>
      <c r="ACS73"/>
      <c r="ACT73"/>
      <c r="ACU73"/>
      <c r="ACV73"/>
      <c r="ACW73"/>
      <c r="ACX73"/>
      <c r="ACY73"/>
      <c r="ACZ73"/>
      <c r="ADA73"/>
      <c r="ADB73"/>
      <c r="ADC73"/>
      <c r="ADD73"/>
      <c r="ADE73"/>
      <c r="ADF73"/>
      <c r="ADG73"/>
      <c r="ADH73"/>
      <c r="ADI73"/>
      <c r="ADJ73"/>
      <c r="ADK73"/>
      <c r="ADL73"/>
      <c r="ADM73"/>
      <c r="ADN73"/>
      <c r="ADO73"/>
      <c r="ADP73"/>
      <c r="ADQ73"/>
      <c r="ADR73"/>
      <c r="ADS73"/>
      <c r="ADT73"/>
      <c r="ADU73"/>
      <c r="ADV73"/>
      <c r="ADW73"/>
      <c r="ADX73"/>
      <c r="ADY73"/>
      <c r="ADZ73"/>
      <c r="AEA73"/>
      <c r="AEB73"/>
      <c r="AEC73"/>
      <c r="AED73"/>
      <c r="AEE73"/>
      <c r="AEF73"/>
      <c r="AEG73"/>
      <c r="AEH73"/>
      <c r="AEI73"/>
      <c r="AEJ73"/>
      <c r="AEK73"/>
      <c r="AEL73"/>
      <c r="AEM73"/>
      <c r="AEN73"/>
      <c r="AEO73"/>
      <c r="AEP73"/>
      <c r="AEQ73"/>
      <c r="AER73"/>
      <c r="AES73"/>
      <c r="AET73"/>
      <c r="AEU73"/>
      <c r="AEV73"/>
      <c r="AEW73"/>
      <c r="AEX73"/>
      <c r="AEY73"/>
      <c r="AEZ73"/>
      <c r="AFA73"/>
      <c r="AFB73"/>
      <c r="AFC73"/>
      <c r="AFD73"/>
      <c r="AFE73"/>
      <c r="AFF73"/>
      <c r="AFG73"/>
      <c r="AFH73"/>
      <c r="AFI73"/>
      <c r="AFJ73"/>
      <c r="AFK73"/>
      <c r="AFL73"/>
      <c r="AFM73"/>
      <c r="AFN73"/>
      <c r="AFO73"/>
      <c r="AFP73"/>
      <c r="AFQ73"/>
      <c r="AFR73"/>
      <c r="AFS73"/>
      <c r="AFT73"/>
      <c r="AFU73"/>
      <c r="AFV73"/>
      <c r="AFW73"/>
      <c r="AFX73"/>
      <c r="AFY73"/>
      <c r="AFZ73"/>
      <c r="AGA73"/>
      <c r="AGB73"/>
      <c r="AGC73"/>
      <c r="AGD73"/>
      <c r="AGE73"/>
      <c r="AGF73"/>
      <c r="AGG73"/>
      <c r="AGH73"/>
      <c r="AGI73"/>
      <c r="AGJ73"/>
      <c r="AGK73"/>
      <c r="AGL73"/>
      <c r="AGM73"/>
      <c r="AGN73"/>
      <c r="AGO73"/>
      <c r="AGP73"/>
      <c r="AGQ73"/>
      <c r="AGR73"/>
      <c r="AGS73"/>
      <c r="AGT73"/>
      <c r="AGU73"/>
      <c r="AGV73"/>
      <c r="AGW73"/>
      <c r="AGX73"/>
      <c r="AGY73"/>
      <c r="AGZ73"/>
      <c r="AHA73"/>
      <c r="AHB73"/>
      <c r="AHC73"/>
      <c r="AHD73"/>
      <c r="AHE73"/>
      <c r="AHF73"/>
      <c r="AHG73"/>
      <c r="AHH73"/>
      <c r="AHI73"/>
      <c r="AHJ73"/>
      <c r="AHK73"/>
      <c r="AHL73"/>
      <c r="AHM73"/>
      <c r="AHN73"/>
      <c r="AHO73"/>
      <c r="AHP73"/>
      <c r="AHQ73"/>
      <c r="AHR73"/>
      <c r="AHS73"/>
      <c r="AHT73"/>
      <c r="AHU73"/>
      <c r="AHV73"/>
      <c r="AHW73"/>
      <c r="AHX73"/>
      <c r="AHY73"/>
      <c r="AHZ73"/>
      <c r="AIA73"/>
      <c r="AIB73"/>
      <c r="AIC73"/>
      <c r="AID73"/>
      <c r="AIE73"/>
      <c r="AIF73"/>
      <c r="AIG73"/>
      <c r="AIH73"/>
      <c r="AII73"/>
      <c r="AIJ73"/>
      <c r="AIK73"/>
      <c r="AIL73"/>
      <c r="AIM73"/>
      <c r="AIN73"/>
      <c r="AIO73"/>
      <c r="AIP73"/>
      <c r="AIQ73"/>
      <c r="AIR73"/>
      <c r="AIS73"/>
      <c r="AIT73"/>
      <c r="AIU73"/>
      <c r="AIV73"/>
      <c r="AIW73"/>
      <c r="AIX73"/>
      <c r="AIY73"/>
      <c r="AIZ73"/>
      <c r="AJA73"/>
      <c r="AJB73"/>
      <c r="AJC73"/>
      <c r="AJD73"/>
      <c r="AJE73"/>
      <c r="AJF73"/>
      <c r="AJG73"/>
      <c r="AJH73"/>
      <c r="AJI73"/>
      <c r="AJJ73"/>
      <c r="AJK73"/>
      <c r="AJL73"/>
      <c r="AJM73"/>
      <c r="AJN73"/>
      <c r="AJO73"/>
      <c r="AJP73"/>
      <c r="AJQ73"/>
      <c r="AJR73"/>
      <c r="AJS73"/>
      <c r="AJT73"/>
      <c r="AJU73"/>
      <c r="AJV73"/>
      <c r="AJW73"/>
      <c r="AJX73"/>
      <c r="AJY73"/>
      <c r="AJZ73"/>
      <c r="AKA73"/>
      <c r="AKB73"/>
      <c r="AKC73"/>
      <c r="AKD73"/>
      <c r="AKE73"/>
      <c r="AKF73"/>
      <c r="AKG73"/>
      <c r="AKH73"/>
      <c r="AKI73"/>
      <c r="AKJ73"/>
      <c r="AKK73"/>
      <c r="AKL73"/>
      <c r="AKM73"/>
      <c r="AKN73"/>
      <c r="AKO73"/>
      <c r="AKP73"/>
      <c r="AKQ73"/>
      <c r="AKR73"/>
      <c r="AKS73"/>
      <c r="AKT73"/>
      <c r="AKU73"/>
      <c r="AKV73"/>
      <c r="AKW73"/>
      <c r="AKX73"/>
      <c r="AKY73"/>
      <c r="AKZ73"/>
      <c r="ALA73"/>
      <c r="ALB73"/>
      <c r="ALC73"/>
      <c r="ALD73"/>
      <c r="ALE73"/>
      <c r="ALF73"/>
      <c r="ALG73"/>
      <c r="ALH73"/>
      <c r="ALI73"/>
      <c r="ALJ73"/>
      <c r="ALK73"/>
      <c r="ALL73"/>
      <c r="ALM73"/>
      <c r="ALN73"/>
      <c r="ALO73"/>
      <c r="ALP73"/>
      <c r="ALQ73"/>
      <c r="ALR73"/>
      <c r="ALS73"/>
      <c r="ALT73"/>
      <c r="ALU73"/>
      <c r="ALV73"/>
      <c r="ALW73"/>
      <c r="ALX73"/>
      <c r="ALY73"/>
      <c r="ALZ73"/>
      <c r="AMA73"/>
      <c r="AMB73"/>
      <c r="AMC73"/>
      <c r="AMD73"/>
      <c r="AME73"/>
      <c r="AMF73"/>
      <c r="AMG73"/>
      <c r="AMH73"/>
      <c r="AMI73"/>
      <c r="AMJ73"/>
      <c r="AMK73"/>
      <c r="AML73"/>
    </row>
    <row r="74" spans="1:1026" x14ac:dyDescent="0.25">
      <c r="A74" s="212">
        <v>72</v>
      </c>
      <c r="B74" s="216" t="s">
        <v>919</v>
      </c>
      <c r="C74" s="215">
        <v>1</v>
      </c>
      <c r="D74" s="215">
        <v>9.3999999999999997E-4</v>
      </c>
      <c r="E74" s="215">
        <v>0</v>
      </c>
      <c r="F74" s="215">
        <f t="shared" ref="F74:F79" si="38">D74</f>
        <v>9.3999999999999997E-4</v>
      </c>
      <c r="G74" s="215">
        <v>0</v>
      </c>
      <c r="H74" s="215">
        <v>0</v>
      </c>
      <c r="I74" s="215">
        <f t="shared" ref="I74:I79" si="39">G74</f>
        <v>0</v>
      </c>
      <c r="J74" s="215">
        <v>0</v>
      </c>
      <c r="K74" s="215">
        <v>0</v>
      </c>
      <c r="L74" s="215">
        <f t="shared" ref="L74:L79" si="40">D74*4+J74*4+G74*9</f>
        <v>3.7599999999999999E-3</v>
      </c>
      <c r="M74" s="215">
        <v>7.6E-3</v>
      </c>
      <c r="N74" s="215">
        <v>9.9599999999999994E-2</v>
      </c>
      <c r="O74" s="215">
        <v>5.28E-2</v>
      </c>
      <c r="P74" s="215">
        <v>2.6099999999999998E-2</v>
      </c>
      <c r="Q74" s="215">
        <v>3.4799999999999998E-2</v>
      </c>
      <c r="R74" s="215">
        <v>3.48E-3</v>
      </c>
      <c r="S74" s="215">
        <v>0</v>
      </c>
      <c r="T74" s="215">
        <v>0</v>
      </c>
      <c r="U74" s="215">
        <v>0</v>
      </c>
      <c r="V74" s="215">
        <v>0</v>
      </c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/>
      <c r="QX74"/>
      <c r="QY74"/>
      <c r="QZ74"/>
      <c r="RA74"/>
      <c r="RB74"/>
      <c r="RC74"/>
      <c r="RD74"/>
      <c r="RE74"/>
      <c r="RF74"/>
      <c r="RG74"/>
      <c r="RH74"/>
      <c r="RI74"/>
      <c r="RJ74"/>
      <c r="RK74"/>
      <c r="RL74"/>
      <c r="RM74"/>
      <c r="RN74"/>
      <c r="RO74"/>
      <c r="RP74"/>
      <c r="RQ74"/>
      <c r="RR74"/>
      <c r="RS74"/>
      <c r="RT74"/>
      <c r="RU74"/>
      <c r="RV74"/>
      <c r="RW74"/>
      <c r="RX74"/>
      <c r="RY74"/>
      <c r="RZ74"/>
      <c r="SA74"/>
      <c r="SB74"/>
      <c r="SC74"/>
      <c r="SD74"/>
      <c r="SE74"/>
      <c r="SF74"/>
      <c r="SG74"/>
      <c r="SH74"/>
      <c r="SI74"/>
      <c r="SJ74"/>
      <c r="SK74"/>
      <c r="SL74"/>
      <c r="SM74"/>
      <c r="SN74"/>
      <c r="SO74"/>
      <c r="SP74"/>
      <c r="SQ74"/>
      <c r="SR74"/>
      <c r="SS74"/>
      <c r="ST74"/>
      <c r="SU74"/>
      <c r="SV74"/>
      <c r="SW74"/>
      <c r="SX74"/>
      <c r="SY74"/>
      <c r="SZ74"/>
      <c r="TA74"/>
      <c r="TB74"/>
      <c r="TC74"/>
      <c r="TD74"/>
      <c r="TE74"/>
      <c r="TF74"/>
      <c r="TG74"/>
      <c r="TH74"/>
      <c r="TI74"/>
      <c r="TJ74"/>
      <c r="TK74"/>
      <c r="TL74"/>
      <c r="TM74"/>
      <c r="TN74"/>
      <c r="TO74"/>
      <c r="TP74"/>
      <c r="TQ74"/>
      <c r="TR74"/>
      <c r="TS74"/>
      <c r="TT74"/>
      <c r="TU74"/>
      <c r="TV74"/>
      <c r="TW74"/>
      <c r="TX74"/>
      <c r="TY74"/>
      <c r="TZ74"/>
      <c r="UA74"/>
      <c r="UB74"/>
      <c r="UC74"/>
      <c r="UD74"/>
      <c r="UE74"/>
      <c r="UF74"/>
      <c r="UG74"/>
      <c r="UH74"/>
      <c r="UI74"/>
      <c r="UJ74"/>
      <c r="UK74"/>
      <c r="UL74"/>
      <c r="UM74"/>
      <c r="UN74"/>
      <c r="UO74"/>
      <c r="UP74"/>
      <c r="UQ74"/>
      <c r="UR74"/>
      <c r="US74"/>
      <c r="UT74"/>
      <c r="UU74"/>
      <c r="UV74"/>
      <c r="UW74"/>
      <c r="UX74"/>
      <c r="UY74"/>
      <c r="UZ74"/>
      <c r="VA74"/>
      <c r="VB74"/>
      <c r="VC74"/>
      <c r="VD74"/>
      <c r="VE74"/>
      <c r="VF74"/>
      <c r="VG74"/>
      <c r="VH74"/>
      <c r="VI74"/>
      <c r="VJ74"/>
      <c r="VK74"/>
      <c r="VL74"/>
      <c r="VM74"/>
      <c r="VN74"/>
      <c r="VO74"/>
      <c r="VP74"/>
      <c r="VQ74"/>
      <c r="VR74"/>
      <c r="VS74"/>
      <c r="VT74"/>
      <c r="VU74"/>
      <c r="VV74"/>
      <c r="VW74"/>
      <c r="VX74"/>
      <c r="VY74"/>
      <c r="VZ74"/>
      <c r="WA74"/>
      <c r="WB74"/>
      <c r="WC74"/>
      <c r="WD74"/>
      <c r="WE74"/>
      <c r="WF74"/>
      <c r="WG74"/>
      <c r="WH74"/>
      <c r="WI74"/>
      <c r="WJ74"/>
      <c r="WK74"/>
      <c r="WL74"/>
      <c r="WM74"/>
      <c r="WN74"/>
      <c r="WO74"/>
      <c r="WP74"/>
      <c r="WQ74"/>
      <c r="WR74"/>
      <c r="WS74"/>
      <c r="WT74"/>
      <c r="WU74"/>
      <c r="WV74"/>
      <c r="WW74"/>
      <c r="WX74"/>
      <c r="WY74"/>
      <c r="WZ74"/>
      <c r="XA74"/>
      <c r="XB74"/>
      <c r="XC74"/>
      <c r="XD74"/>
      <c r="XE74"/>
      <c r="XF74"/>
      <c r="XG74"/>
      <c r="XH74"/>
      <c r="XI74"/>
      <c r="XJ74"/>
      <c r="XK74"/>
      <c r="XL74"/>
      <c r="XM74"/>
      <c r="XN74"/>
      <c r="XO74"/>
      <c r="XP74"/>
      <c r="XQ74"/>
      <c r="XR74"/>
      <c r="XS74"/>
      <c r="XT74"/>
      <c r="XU74"/>
      <c r="XV74"/>
      <c r="XW74"/>
      <c r="XX74"/>
      <c r="XY74"/>
      <c r="XZ74"/>
      <c r="YA74"/>
      <c r="YB74"/>
      <c r="YC74"/>
      <c r="YD74"/>
      <c r="YE74"/>
      <c r="YF74"/>
      <c r="YG74"/>
      <c r="YH74"/>
      <c r="YI74"/>
      <c r="YJ74"/>
      <c r="YK74"/>
      <c r="YL74"/>
      <c r="YM74"/>
      <c r="YN74"/>
      <c r="YO74"/>
      <c r="YP74"/>
      <c r="YQ74"/>
      <c r="YR74"/>
      <c r="YS74"/>
      <c r="YT74"/>
      <c r="YU74"/>
      <c r="YV74"/>
      <c r="YW74"/>
      <c r="YX74"/>
      <c r="YY74"/>
      <c r="YZ74"/>
      <c r="ZA74"/>
      <c r="ZB74"/>
      <c r="ZC74"/>
      <c r="ZD74"/>
      <c r="ZE74"/>
      <c r="ZF74"/>
      <c r="ZG74"/>
      <c r="ZH74"/>
      <c r="ZI74"/>
      <c r="ZJ74"/>
      <c r="ZK74"/>
      <c r="ZL74"/>
      <c r="ZM74"/>
      <c r="ZN74"/>
      <c r="ZO74"/>
      <c r="ZP74"/>
      <c r="ZQ74"/>
      <c r="ZR74"/>
      <c r="ZS74"/>
      <c r="ZT74"/>
      <c r="ZU74"/>
      <c r="ZV74"/>
      <c r="ZW74"/>
      <c r="ZX74"/>
      <c r="ZY74"/>
      <c r="ZZ74"/>
      <c r="AAA74"/>
      <c r="AAB74"/>
      <c r="AAC74"/>
      <c r="AAD74"/>
      <c r="AAE74"/>
      <c r="AAF74"/>
      <c r="AAG74"/>
      <c r="AAH74"/>
      <c r="AAI74"/>
      <c r="AAJ74"/>
      <c r="AAK74"/>
      <c r="AAL74"/>
      <c r="AAM74"/>
      <c r="AAN74"/>
      <c r="AAO74"/>
      <c r="AAP74"/>
      <c r="AAQ74"/>
      <c r="AAR74"/>
      <c r="AAS74"/>
      <c r="AAT74"/>
      <c r="AAU74"/>
      <c r="AAV74"/>
      <c r="AAW74"/>
      <c r="AAX74"/>
      <c r="AAY74"/>
      <c r="AAZ74"/>
      <c r="ABA74"/>
      <c r="ABB74"/>
      <c r="ABC74"/>
      <c r="ABD74"/>
      <c r="ABE74"/>
      <c r="ABF74"/>
      <c r="ABG74"/>
      <c r="ABH74"/>
      <c r="ABI74"/>
      <c r="ABJ74"/>
      <c r="ABK74"/>
      <c r="ABL74"/>
      <c r="ABM74"/>
      <c r="ABN74"/>
      <c r="ABO74"/>
      <c r="ABP74"/>
      <c r="ABQ74"/>
      <c r="ABR74"/>
      <c r="ABS74"/>
      <c r="ABT74"/>
      <c r="ABU74"/>
      <c r="ABV74"/>
      <c r="ABW74"/>
      <c r="ABX74"/>
      <c r="ABY74"/>
      <c r="ABZ74"/>
      <c r="ACA74"/>
      <c r="ACB74"/>
      <c r="ACC74"/>
      <c r="ACD74"/>
      <c r="ACE74"/>
      <c r="ACF74"/>
      <c r="ACG74"/>
      <c r="ACH74"/>
      <c r="ACI74"/>
      <c r="ACJ74"/>
      <c r="ACK74"/>
      <c r="ACL74"/>
      <c r="ACM74"/>
      <c r="ACN74"/>
      <c r="ACO74"/>
      <c r="ACP74"/>
      <c r="ACQ74"/>
      <c r="ACR74"/>
      <c r="ACS74"/>
      <c r="ACT74"/>
      <c r="ACU74"/>
      <c r="ACV74"/>
      <c r="ACW74"/>
      <c r="ACX74"/>
      <c r="ACY74"/>
      <c r="ACZ74"/>
      <c r="ADA74"/>
      <c r="ADB74"/>
      <c r="ADC74"/>
      <c r="ADD74"/>
      <c r="ADE74"/>
      <c r="ADF74"/>
      <c r="ADG74"/>
      <c r="ADH74"/>
      <c r="ADI74"/>
      <c r="ADJ74"/>
      <c r="ADK74"/>
      <c r="ADL74"/>
      <c r="ADM74"/>
      <c r="ADN74"/>
      <c r="ADO74"/>
      <c r="ADP74"/>
      <c r="ADQ74"/>
      <c r="ADR74"/>
      <c r="ADS74"/>
      <c r="ADT74"/>
      <c r="ADU74"/>
      <c r="ADV74"/>
      <c r="ADW74"/>
      <c r="ADX74"/>
      <c r="ADY74"/>
      <c r="ADZ74"/>
      <c r="AEA74"/>
      <c r="AEB74"/>
      <c r="AEC74"/>
      <c r="AED74"/>
      <c r="AEE74"/>
      <c r="AEF74"/>
      <c r="AEG74"/>
      <c r="AEH74"/>
      <c r="AEI74"/>
      <c r="AEJ74"/>
      <c r="AEK74"/>
      <c r="AEL74"/>
      <c r="AEM74"/>
      <c r="AEN74"/>
      <c r="AEO74"/>
      <c r="AEP74"/>
      <c r="AEQ74"/>
      <c r="AER74"/>
      <c r="AES74"/>
      <c r="AET74"/>
      <c r="AEU74"/>
      <c r="AEV74"/>
      <c r="AEW74"/>
      <c r="AEX74"/>
      <c r="AEY74"/>
      <c r="AEZ74"/>
      <c r="AFA74"/>
      <c r="AFB74"/>
      <c r="AFC74"/>
      <c r="AFD74"/>
      <c r="AFE74"/>
      <c r="AFF74"/>
      <c r="AFG74"/>
      <c r="AFH74"/>
      <c r="AFI74"/>
      <c r="AFJ74"/>
      <c r="AFK74"/>
      <c r="AFL74"/>
      <c r="AFM74"/>
      <c r="AFN74"/>
      <c r="AFO74"/>
      <c r="AFP74"/>
      <c r="AFQ74"/>
      <c r="AFR74"/>
      <c r="AFS74"/>
      <c r="AFT74"/>
      <c r="AFU74"/>
      <c r="AFV74"/>
      <c r="AFW74"/>
      <c r="AFX74"/>
      <c r="AFY74"/>
      <c r="AFZ74"/>
      <c r="AGA74"/>
      <c r="AGB74"/>
      <c r="AGC74"/>
      <c r="AGD74"/>
      <c r="AGE74"/>
      <c r="AGF74"/>
      <c r="AGG74"/>
      <c r="AGH74"/>
      <c r="AGI74"/>
      <c r="AGJ74"/>
      <c r="AGK74"/>
      <c r="AGL74"/>
      <c r="AGM74"/>
      <c r="AGN74"/>
      <c r="AGO74"/>
      <c r="AGP74"/>
      <c r="AGQ74"/>
      <c r="AGR74"/>
      <c r="AGS74"/>
      <c r="AGT74"/>
      <c r="AGU74"/>
      <c r="AGV74"/>
      <c r="AGW74"/>
      <c r="AGX74"/>
      <c r="AGY74"/>
      <c r="AGZ74"/>
      <c r="AHA74"/>
      <c r="AHB74"/>
      <c r="AHC74"/>
      <c r="AHD74"/>
      <c r="AHE74"/>
      <c r="AHF74"/>
      <c r="AHG74"/>
      <c r="AHH74"/>
      <c r="AHI74"/>
      <c r="AHJ74"/>
      <c r="AHK74"/>
      <c r="AHL74"/>
      <c r="AHM74"/>
      <c r="AHN74"/>
      <c r="AHO74"/>
      <c r="AHP74"/>
      <c r="AHQ74"/>
      <c r="AHR74"/>
      <c r="AHS74"/>
      <c r="AHT74"/>
      <c r="AHU74"/>
      <c r="AHV74"/>
      <c r="AHW74"/>
      <c r="AHX74"/>
      <c r="AHY74"/>
      <c r="AHZ74"/>
      <c r="AIA74"/>
      <c r="AIB74"/>
      <c r="AIC74"/>
      <c r="AID74"/>
      <c r="AIE74"/>
      <c r="AIF74"/>
      <c r="AIG74"/>
      <c r="AIH74"/>
      <c r="AII74"/>
      <c r="AIJ74"/>
      <c r="AIK74"/>
      <c r="AIL74"/>
      <c r="AIM74"/>
      <c r="AIN74"/>
      <c r="AIO74"/>
      <c r="AIP74"/>
      <c r="AIQ74"/>
      <c r="AIR74"/>
      <c r="AIS74"/>
      <c r="AIT74"/>
      <c r="AIU74"/>
      <c r="AIV74"/>
      <c r="AIW74"/>
      <c r="AIX74"/>
      <c r="AIY74"/>
      <c r="AIZ74"/>
      <c r="AJA74"/>
      <c r="AJB74"/>
      <c r="AJC74"/>
      <c r="AJD74"/>
      <c r="AJE74"/>
      <c r="AJF74"/>
      <c r="AJG74"/>
      <c r="AJH74"/>
      <c r="AJI74"/>
      <c r="AJJ74"/>
      <c r="AJK74"/>
      <c r="AJL74"/>
      <c r="AJM74"/>
      <c r="AJN74"/>
      <c r="AJO74"/>
      <c r="AJP74"/>
      <c r="AJQ74"/>
      <c r="AJR74"/>
      <c r="AJS74"/>
      <c r="AJT74"/>
      <c r="AJU74"/>
      <c r="AJV74"/>
      <c r="AJW74"/>
      <c r="AJX74"/>
      <c r="AJY74"/>
      <c r="AJZ74"/>
      <c r="AKA74"/>
      <c r="AKB74"/>
      <c r="AKC74"/>
      <c r="AKD74"/>
      <c r="AKE74"/>
      <c r="AKF74"/>
      <c r="AKG74"/>
      <c r="AKH74"/>
      <c r="AKI74"/>
      <c r="AKJ74"/>
      <c r="AKK74"/>
      <c r="AKL74"/>
      <c r="AKM74"/>
      <c r="AKN74"/>
      <c r="AKO74"/>
      <c r="AKP74"/>
      <c r="AKQ74"/>
      <c r="AKR74"/>
      <c r="AKS74"/>
      <c r="AKT74"/>
      <c r="AKU74"/>
      <c r="AKV74"/>
      <c r="AKW74"/>
      <c r="AKX74"/>
      <c r="AKY74"/>
      <c r="AKZ74"/>
      <c r="ALA74"/>
      <c r="ALB74"/>
      <c r="ALC74"/>
      <c r="ALD74"/>
      <c r="ALE74"/>
      <c r="ALF74"/>
      <c r="ALG74"/>
      <c r="ALH74"/>
      <c r="ALI74"/>
      <c r="ALJ74"/>
      <c r="ALK74"/>
      <c r="ALL74"/>
      <c r="ALM74"/>
      <c r="ALN74"/>
      <c r="ALO74"/>
      <c r="ALP74"/>
      <c r="ALQ74"/>
      <c r="ALR74"/>
      <c r="ALS74"/>
      <c r="ALT74"/>
      <c r="ALU74"/>
      <c r="ALV74"/>
      <c r="ALW74"/>
      <c r="ALX74"/>
      <c r="ALY74"/>
      <c r="ALZ74"/>
      <c r="AMA74"/>
      <c r="AMB74"/>
      <c r="AMC74"/>
      <c r="AMD74"/>
      <c r="AME74"/>
      <c r="AMF74"/>
      <c r="AMG74"/>
      <c r="AMH74"/>
      <c r="AMI74"/>
      <c r="AMJ74"/>
      <c r="AMK74"/>
      <c r="AML74"/>
    </row>
    <row r="75" spans="1:1026" x14ac:dyDescent="0.25">
      <c r="A75" s="212">
        <v>73</v>
      </c>
      <c r="B75" s="216" t="s">
        <v>920</v>
      </c>
      <c r="C75" s="215">
        <v>1</v>
      </c>
      <c r="D75" s="215">
        <v>0.22841999999999998</v>
      </c>
      <c r="E75" s="215">
        <v>0</v>
      </c>
      <c r="F75" s="215">
        <f t="shared" si="38"/>
        <v>0.22841999999999998</v>
      </c>
      <c r="G75" s="215">
        <v>0.13200000000000001</v>
      </c>
      <c r="H75" s="215">
        <v>0</v>
      </c>
      <c r="I75" s="215">
        <f t="shared" si="39"/>
        <v>0.13200000000000001</v>
      </c>
      <c r="J75" s="215">
        <v>9.282E-2</v>
      </c>
      <c r="K75" s="215">
        <v>0.35299999999999998</v>
      </c>
      <c r="L75" s="215">
        <f t="shared" si="40"/>
        <v>2.47296</v>
      </c>
      <c r="M75" s="215">
        <v>9.8799999999999999E-2</v>
      </c>
      <c r="N75" s="215">
        <v>12.524699999999999</v>
      </c>
      <c r="O75" s="215">
        <v>1.1264000000000001</v>
      </c>
      <c r="P75" s="215">
        <v>3.6974999999999998</v>
      </c>
      <c r="Q75" s="215">
        <v>5.6985000000000001</v>
      </c>
      <c r="R75" s="215">
        <v>0.19139999999999999</v>
      </c>
      <c r="S75" s="215">
        <v>1.7999999999999999E-2</v>
      </c>
      <c r="T75" s="215">
        <v>7.1999999999999994E-4</v>
      </c>
      <c r="U75" s="215">
        <v>1.6000000000000001E-3</v>
      </c>
      <c r="V75" s="215">
        <v>0</v>
      </c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  <c r="YT75"/>
      <c r="YU75"/>
      <c r="YV75"/>
      <c r="YW75"/>
      <c r="YX75"/>
      <c r="YY75"/>
      <c r="YZ75"/>
      <c r="ZA75"/>
      <c r="ZB75"/>
      <c r="ZC75"/>
      <c r="ZD75"/>
      <c r="ZE75"/>
      <c r="ZF75"/>
      <c r="ZG75"/>
      <c r="ZH75"/>
      <c r="ZI75"/>
      <c r="ZJ75"/>
      <c r="ZK75"/>
      <c r="ZL75"/>
      <c r="ZM75"/>
      <c r="ZN75"/>
      <c r="ZO75"/>
      <c r="ZP75"/>
      <c r="ZQ75"/>
      <c r="ZR75"/>
      <c r="ZS75"/>
      <c r="ZT75"/>
      <c r="ZU75"/>
      <c r="ZV75"/>
      <c r="ZW75"/>
      <c r="ZX75"/>
      <c r="ZY75"/>
      <c r="ZZ75"/>
      <c r="AAA75"/>
      <c r="AAB75"/>
      <c r="AAC75"/>
      <c r="AAD75"/>
      <c r="AAE75"/>
      <c r="AAF75"/>
      <c r="AAG75"/>
      <c r="AAH75"/>
      <c r="AAI75"/>
      <c r="AAJ75"/>
      <c r="AAK75"/>
      <c r="AAL75"/>
      <c r="AAM75"/>
      <c r="AAN75"/>
      <c r="AAO75"/>
      <c r="AAP75"/>
      <c r="AAQ75"/>
      <c r="AAR75"/>
      <c r="AAS75"/>
      <c r="AAT75"/>
      <c r="AAU75"/>
      <c r="AAV75"/>
      <c r="AAW75"/>
      <c r="AAX75"/>
      <c r="AAY75"/>
      <c r="AAZ75"/>
      <c r="ABA75"/>
      <c r="ABB75"/>
      <c r="ABC75"/>
      <c r="ABD75"/>
      <c r="ABE75"/>
      <c r="ABF75"/>
      <c r="ABG75"/>
      <c r="ABH75"/>
      <c r="ABI75"/>
      <c r="ABJ75"/>
      <c r="ABK75"/>
      <c r="ABL75"/>
      <c r="ABM75"/>
      <c r="ABN75"/>
      <c r="ABO75"/>
      <c r="ABP75"/>
      <c r="ABQ75"/>
      <c r="ABR75"/>
      <c r="ABS75"/>
      <c r="ABT75"/>
      <c r="ABU75"/>
      <c r="ABV75"/>
      <c r="ABW75"/>
      <c r="ABX75"/>
      <c r="ABY75"/>
      <c r="ABZ75"/>
      <c r="ACA75"/>
      <c r="ACB75"/>
      <c r="ACC75"/>
      <c r="ACD75"/>
      <c r="ACE75"/>
      <c r="ACF75"/>
      <c r="ACG75"/>
      <c r="ACH75"/>
      <c r="ACI75"/>
      <c r="ACJ75"/>
      <c r="ACK75"/>
      <c r="ACL75"/>
      <c r="ACM75"/>
      <c r="ACN75"/>
      <c r="ACO75"/>
      <c r="ACP75"/>
      <c r="ACQ75"/>
      <c r="ACR75"/>
      <c r="ACS75"/>
      <c r="ACT75"/>
      <c r="ACU75"/>
      <c r="ACV75"/>
      <c r="ACW75"/>
      <c r="ACX75"/>
      <c r="ACY75"/>
      <c r="ACZ75"/>
      <c r="ADA75"/>
      <c r="ADB75"/>
      <c r="ADC75"/>
      <c r="ADD75"/>
      <c r="ADE75"/>
      <c r="ADF75"/>
      <c r="ADG75"/>
      <c r="ADH75"/>
      <c r="ADI75"/>
      <c r="ADJ75"/>
      <c r="ADK75"/>
      <c r="ADL75"/>
      <c r="ADM75"/>
      <c r="ADN75"/>
      <c r="ADO75"/>
      <c r="ADP75"/>
      <c r="ADQ75"/>
      <c r="ADR75"/>
      <c r="ADS75"/>
      <c r="ADT75"/>
      <c r="ADU75"/>
      <c r="ADV75"/>
      <c r="ADW75"/>
      <c r="ADX75"/>
      <c r="ADY75"/>
      <c r="ADZ75"/>
      <c r="AEA75"/>
      <c r="AEB75"/>
      <c r="AEC75"/>
      <c r="AED75"/>
      <c r="AEE75"/>
      <c r="AEF75"/>
      <c r="AEG75"/>
      <c r="AEH75"/>
      <c r="AEI75"/>
      <c r="AEJ75"/>
      <c r="AEK75"/>
      <c r="AEL75"/>
      <c r="AEM75"/>
      <c r="AEN75"/>
      <c r="AEO75"/>
      <c r="AEP75"/>
      <c r="AEQ75"/>
      <c r="AER75"/>
      <c r="AES75"/>
      <c r="AET75"/>
      <c r="AEU75"/>
      <c r="AEV75"/>
      <c r="AEW75"/>
      <c r="AEX75"/>
      <c r="AEY75"/>
      <c r="AEZ75"/>
      <c r="AFA75"/>
      <c r="AFB75"/>
      <c r="AFC75"/>
      <c r="AFD75"/>
      <c r="AFE75"/>
      <c r="AFF75"/>
      <c r="AFG75"/>
      <c r="AFH75"/>
      <c r="AFI75"/>
      <c r="AFJ75"/>
      <c r="AFK75"/>
      <c r="AFL75"/>
      <c r="AFM75"/>
      <c r="AFN75"/>
      <c r="AFO75"/>
      <c r="AFP75"/>
      <c r="AFQ75"/>
      <c r="AFR75"/>
      <c r="AFS75"/>
      <c r="AFT75"/>
      <c r="AFU75"/>
      <c r="AFV75"/>
      <c r="AFW75"/>
      <c r="AFX75"/>
      <c r="AFY75"/>
      <c r="AFZ75"/>
      <c r="AGA75"/>
      <c r="AGB75"/>
      <c r="AGC75"/>
      <c r="AGD75"/>
      <c r="AGE75"/>
      <c r="AGF75"/>
      <c r="AGG75"/>
      <c r="AGH75"/>
      <c r="AGI75"/>
      <c r="AGJ75"/>
      <c r="AGK75"/>
      <c r="AGL75"/>
      <c r="AGM75"/>
      <c r="AGN75"/>
      <c r="AGO75"/>
      <c r="AGP75"/>
      <c r="AGQ75"/>
      <c r="AGR75"/>
      <c r="AGS75"/>
      <c r="AGT75"/>
      <c r="AGU75"/>
      <c r="AGV75"/>
      <c r="AGW75"/>
      <c r="AGX75"/>
      <c r="AGY75"/>
      <c r="AGZ75"/>
      <c r="AHA75"/>
      <c r="AHB75"/>
      <c r="AHC75"/>
      <c r="AHD75"/>
      <c r="AHE75"/>
      <c r="AHF75"/>
      <c r="AHG75"/>
      <c r="AHH75"/>
      <c r="AHI75"/>
      <c r="AHJ75"/>
      <c r="AHK75"/>
      <c r="AHL75"/>
      <c r="AHM75"/>
      <c r="AHN75"/>
      <c r="AHO75"/>
      <c r="AHP75"/>
      <c r="AHQ75"/>
      <c r="AHR75"/>
      <c r="AHS75"/>
      <c r="AHT75"/>
      <c r="AHU75"/>
      <c r="AHV75"/>
      <c r="AHW75"/>
      <c r="AHX75"/>
      <c r="AHY75"/>
      <c r="AHZ75"/>
      <c r="AIA75"/>
      <c r="AIB75"/>
      <c r="AIC75"/>
      <c r="AID75"/>
      <c r="AIE75"/>
      <c r="AIF75"/>
      <c r="AIG75"/>
      <c r="AIH75"/>
      <c r="AII75"/>
      <c r="AIJ75"/>
      <c r="AIK75"/>
      <c r="AIL75"/>
      <c r="AIM75"/>
      <c r="AIN75"/>
      <c r="AIO75"/>
      <c r="AIP75"/>
      <c r="AIQ75"/>
      <c r="AIR75"/>
      <c r="AIS75"/>
      <c r="AIT75"/>
      <c r="AIU75"/>
      <c r="AIV75"/>
      <c r="AIW75"/>
      <c r="AIX75"/>
      <c r="AIY75"/>
      <c r="AIZ75"/>
      <c r="AJA75"/>
      <c r="AJB75"/>
      <c r="AJC75"/>
      <c r="AJD75"/>
      <c r="AJE75"/>
      <c r="AJF75"/>
      <c r="AJG75"/>
      <c r="AJH75"/>
      <c r="AJI75"/>
      <c r="AJJ75"/>
      <c r="AJK75"/>
      <c r="AJL75"/>
      <c r="AJM75"/>
      <c r="AJN75"/>
      <c r="AJO75"/>
      <c r="AJP75"/>
      <c r="AJQ75"/>
      <c r="AJR75"/>
      <c r="AJS75"/>
      <c r="AJT75"/>
      <c r="AJU75"/>
      <c r="AJV75"/>
      <c r="AJW75"/>
      <c r="AJX75"/>
      <c r="AJY75"/>
      <c r="AJZ75"/>
      <c r="AKA75"/>
      <c r="AKB75"/>
      <c r="AKC75"/>
      <c r="AKD75"/>
      <c r="AKE75"/>
      <c r="AKF75"/>
      <c r="AKG75"/>
      <c r="AKH75"/>
      <c r="AKI75"/>
      <c r="AKJ75"/>
      <c r="AKK75"/>
      <c r="AKL75"/>
      <c r="AKM75"/>
      <c r="AKN75"/>
      <c r="AKO75"/>
      <c r="AKP75"/>
      <c r="AKQ75"/>
      <c r="AKR75"/>
      <c r="AKS75"/>
      <c r="AKT75"/>
      <c r="AKU75"/>
      <c r="AKV75"/>
      <c r="AKW75"/>
      <c r="AKX75"/>
      <c r="AKY75"/>
      <c r="AKZ75"/>
      <c r="ALA75"/>
      <c r="ALB75"/>
      <c r="ALC75"/>
      <c r="ALD75"/>
      <c r="ALE75"/>
      <c r="ALF75"/>
      <c r="ALG75"/>
      <c r="ALH75"/>
      <c r="ALI75"/>
      <c r="ALJ75"/>
      <c r="ALK75"/>
      <c r="ALL75"/>
      <c r="ALM75"/>
      <c r="ALN75"/>
      <c r="ALO75"/>
      <c r="ALP75"/>
      <c r="ALQ75"/>
      <c r="ALR75"/>
      <c r="ALS75"/>
      <c r="ALT75"/>
      <c r="ALU75"/>
      <c r="ALV75"/>
      <c r="ALW75"/>
      <c r="ALX75"/>
      <c r="ALY75"/>
      <c r="ALZ75"/>
      <c r="AMA75"/>
      <c r="AMB75"/>
      <c r="AMC75"/>
      <c r="AMD75"/>
      <c r="AME75"/>
      <c r="AMF75"/>
      <c r="AMG75"/>
      <c r="AMH75"/>
      <c r="AMI75"/>
      <c r="AMJ75"/>
      <c r="AMK75"/>
      <c r="AML75"/>
    </row>
    <row r="76" spans="1:1026" x14ac:dyDescent="0.25">
      <c r="A76" s="212">
        <v>74</v>
      </c>
      <c r="B76" s="216" t="s">
        <v>921</v>
      </c>
      <c r="C76" s="215">
        <v>2</v>
      </c>
      <c r="D76" s="215">
        <v>0.45683999999999997</v>
      </c>
      <c r="E76" s="215">
        <v>0</v>
      </c>
      <c r="F76" s="215">
        <f t="shared" si="38"/>
        <v>0.45683999999999997</v>
      </c>
      <c r="G76" s="215">
        <v>0.26400000000000001</v>
      </c>
      <c r="H76" s="215">
        <v>0</v>
      </c>
      <c r="I76" s="215">
        <f t="shared" si="39"/>
        <v>0.26400000000000001</v>
      </c>
      <c r="J76" s="215">
        <v>0.18564</v>
      </c>
      <c r="K76" s="215">
        <v>0.40600000000000003</v>
      </c>
      <c r="L76" s="215">
        <f t="shared" si="40"/>
        <v>4.9459200000000001</v>
      </c>
      <c r="M76" s="215">
        <v>0.1976</v>
      </c>
      <c r="N76" s="215">
        <v>25.049399999999999</v>
      </c>
      <c r="O76" s="215">
        <v>2.2528000000000001</v>
      </c>
      <c r="P76" s="215">
        <v>7.3949999999999996</v>
      </c>
      <c r="Q76" s="215">
        <v>11.397</v>
      </c>
      <c r="R76" s="215">
        <v>0.38279999999999997</v>
      </c>
      <c r="S76" s="215">
        <v>3.5999999999999997E-2</v>
      </c>
      <c r="T76" s="215">
        <v>1.4399999999999999E-3</v>
      </c>
      <c r="U76" s="215">
        <v>3.2000000000000002E-3</v>
      </c>
      <c r="V76" s="215">
        <v>0</v>
      </c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  <c r="OP76"/>
      <c r="OQ76"/>
      <c r="OR76"/>
      <c r="OS76"/>
      <c r="OT76"/>
      <c r="OU76"/>
      <c r="OV76"/>
      <c r="OW76"/>
      <c r="OX76"/>
      <c r="OY76"/>
      <c r="OZ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Q76"/>
      <c r="PR76"/>
      <c r="PS76"/>
      <c r="PT76"/>
      <c r="PU76"/>
      <c r="PV76"/>
      <c r="PW76"/>
      <c r="PX76"/>
      <c r="PY76"/>
      <c r="PZ76"/>
      <c r="QA76"/>
      <c r="QB76"/>
      <c r="QC76"/>
      <c r="QD76"/>
      <c r="QE76"/>
      <c r="QF76"/>
      <c r="QG76"/>
      <c r="QH76"/>
      <c r="QI76"/>
      <c r="QJ76"/>
      <c r="QK76"/>
      <c r="QL76"/>
      <c r="QM76"/>
      <c r="QN76"/>
      <c r="QO76"/>
      <c r="QP76"/>
      <c r="QQ76"/>
      <c r="QR76"/>
      <c r="QS76"/>
      <c r="QT76"/>
      <c r="QU76"/>
      <c r="QV76"/>
      <c r="QW76"/>
      <c r="QX76"/>
      <c r="QY76"/>
      <c r="QZ76"/>
      <c r="RA76"/>
      <c r="RB76"/>
      <c r="RC76"/>
      <c r="RD76"/>
      <c r="RE76"/>
      <c r="RF76"/>
      <c r="RG76"/>
      <c r="RH76"/>
      <c r="RI76"/>
      <c r="RJ76"/>
      <c r="RK76"/>
      <c r="RL76"/>
      <c r="RM76"/>
      <c r="RN76"/>
      <c r="RO76"/>
      <c r="RP76"/>
      <c r="RQ76"/>
      <c r="RR76"/>
      <c r="RS76"/>
      <c r="RT76"/>
      <c r="RU76"/>
      <c r="RV76"/>
      <c r="RW76"/>
      <c r="RX76"/>
      <c r="RY76"/>
      <c r="RZ76"/>
      <c r="SA76"/>
      <c r="SB76"/>
      <c r="SC76"/>
      <c r="SD76"/>
      <c r="SE76"/>
      <c r="SF76"/>
      <c r="SG76"/>
      <c r="SH76"/>
      <c r="SI76"/>
      <c r="SJ76"/>
      <c r="SK76"/>
      <c r="SL76"/>
      <c r="SM76"/>
      <c r="SN76"/>
      <c r="SO76"/>
      <c r="SP76"/>
      <c r="SQ76"/>
      <c r="SR76"/>
      <c r="SS76"/>
      <c r="ST76"/>
      <c r="SU76"/>
      <c r="SV76"/>
      <c r="SW76"/>
      <c r="SX76"/>
      <c r="SY76"/>
      <c r="SZ76"/>
      <c r="TA76"/>
      <c r="TB76"/>
      <c r="TC76"/>
      <c r="TD76"/>
      <c r="TE76"/>
      <c r="TF76"/>
      <c r="TG76"/>
      <c r="TH76"/>
      <c r="TI76"/>
      <c r="TJ76"/>
      <c r="TK76"/>
      <c r="TL76"/>
      <c r="TM76"/>
      <c r="TN76"/>
      <c r="TO76"/>
      <c r="TP76"/>
      <c r="TQ76"/>
      <c r="TR76"/>
      <c r="TS76"/>
      <c r="TT76"/>
      <c r="TU76"/>
      <c r="TV76"/>
      <c r="TW76"/>
      <c r="TX76"/>
      <c r="TY76"/>
      <c r="TZ76"/>
      <c r="UA76"/>
      <c r="UB76"/>
      <c r="UC76"/>
      <c r="UD76"/>
      <c r="UE76"/>
      <c r="UF76"/>
      <c r="UG76"/>
      <c r="UH76"/>
      <c r="UI76"/>
      <c r="UJ76"/>
      <c r="UK76"/>
      <c r="UL76"/>
      <c r="UM76"/>
      <c r="UN76"/>
      <c r="UO76"/>
      <c r="UP76"/>
      <c r="UQ76"/>
      <c r="UR76"/>
      <c r="US76"/>
      <c r="UT76"/>
      <c r="UU76"/>
      <c r="UV76"/>
      <c r="UW76"/>
      <c r="UX76"/>
      <c r="UY76"/>
      <c r="UZ76"/>
      <c r="VA76"/>
      <c r="VB76"/>
      <c r="VC76"/>
      <c r="VD76"/>
      <c r="VE76"/>
      <c r="VF76"/>
      <c r="VG76"/>
      <c r="VH76"/>
      <c r="VI76"/>
      <c r="VJ76"/>
      <c r="VK76"/>
      <c r="VL76"/>
      <c r="VM76"/>
      <c r="VN76"/>
      <c r="VO76"/>
      <c r="VP76"/>
      <c r="VQ76"/>
      <c r="VR76"/>
      <c r="VS76"/>
      <c r="VT76"/>
      <c r="VU76"/>
      <c r="VV76"/>
      <c r="VW76"/>
      <c r="VX76"/>
      <c r="VY76"/>
      <c r="VZ76"/>
      <c r="WA76"/>
      <c r="WB76"/>
      <c r="WC76"/>
      <c r="WD76"/>
      <c r="WE76"/>
      <c r="WF76"/>
      <c r="WG76"/>
      <c r="WH76"/>
      <c r="WI76"/>
      <c r="WJ76"/>
      <c r="WK76"/>
      <c r="WL76"/>
      <c r="WM76"/>
      <c r="WN76"/>
      <c r="WO76"/>
      <c r="WP76"/>
      <c r="WQ76"/>
      <c r="WR76"/>
      <c r="WS76"/>
      <c r="WT76"/>
      <c r="WU76"/>
      <c r="WV76"/>
      <c r="WW76"/>
      <c r="WX76"/>
      <c r="WY76"/>
      <c r="WZ76"/>
      <c r="XA76"/>
      <c r="XB76"/>
      <c r="XC76"/>
      <c r="XD76"/>
      <c r="XE76"/>
      <c r="XF76"/>
      <c r="XG76"/>
      <c r="XH76"/>
      <c r="XI76"/>
      <c r="XJ76"/>
      <c r="XK76"/>
      <c r="XL76"/>
      <c r="XM76"/>
      <c r="XN76"/>
      <c r="XO76"/>
      <c r="XP76"/>
      <c r="XQ76"/>
      <c r="XR76"/>
      <c r="XS76"/>
      <c r="XT76"/>
      <c r="XU76"/>
      <c r="XV76"/>
      <c r="XW76"/>
      <c r="XX76"/>
      <c r="XY76"/>
      <c r="XZ76"/>
      <c r="YA76"/>
      <c r="YB76"/>
      <c r="YC76"/>
      <c r="YD76"/>
      <c r="YE76"/>
      <c r="YF76"/>
      <c r="YG76"/>
      <c r="YH76"/>
      <c r="YI76"/>
      <c r="YJ76"/>
      <c r="YK76"/>
      <c r="YL76"/>
      <c r="YM76"/>
      <c r="YN76"/>
      <c r="YO76"/>
      <c r="YP76"/>
      <c r="YQ76"/>
      <c r="YR76"/>
      <c r="YS76"/>
      <c r="YT76"/>
      <c r="YU76"/>
      <c r="YV76"/>
      <c r="YW76"/>
      <c r="YX76"/>
      <c r="YY76"/>
      <c r="YZ76"/>
      <c r="ZA76"/>
      <c r="ZB76"/>
      <c r="ZC76"/>
      <c r="ZD76"/>
      <c r="ZE76"/>
      <c r="ZF76"/>
      <c r="ZG76"/>
      <c r="ZH76"/>
      <c r="ZI76"/>
      <c r="ZJ76"/>
      <c r="ZK76"/>
      <c r="ZL76"/>
      <c r="ZM76"/>
      <c r="ZN76"/>
      <c r="ZO76"/>
      <c r="ZP76"/>
      <c r="ZQ76"/>
      <c r="ZR76"/>
      <c r="ZS76"/>
      <c r="ZT76"/>
      <c r="ZU76"/>
      <c r="ZV76"/>
      <c r="ZW76"/>
      <c r="ZX76"/>
      <c r="ZY76"/>
      <c r="ZZ76"/>
      <c r="AAA76"/>
      <c r="AAB76"/>
      <c r="AAC76"/>
      <c r="AAD76"/>
      <c r="AAE76"/>
      <c r="AAF76"/>
      <c r="AAG76"/>
      <c r="AAH76"/>
      <c r="AAI76"/>
      <c r="AAJ76"/>
      <c r="AAK76"/>
      <c r="AAL76"/>
      <c r="AAM76"/>
      <c r="AAN76"/>
      <c r="AAO76"/>
      <c r="AAP76"/>
      <c r="AAQ76"/>
      <c r="AAR76"/>
      <c r="AAS76"/>
      <c r="AAT76"/>
      <c r="AAU76"/>
      <c r="AAV76"/>
      <c r="AAW76"/>
      <c r="AAX76"/>
      <c r="AAY76"/>
      <c r="AAZ76"/>
      <c r="ABA76"/>
      <c r="ABB76"/>
      <c r="ABC76"/>
      <c r="ABD76"/>
      <c r="ABE76"/>
      <c r="ABF76"/>
      <c r="ABG76"/>
      <c r="ABH76"/>
      <c r="ABI76"/>
      <c r="ABJ76"/>
      <c r="ABK76"/>
      <c r="ABL76"/>
      <c r="ABM76"/>
      <c r="ABN76"/>
      <c r="ABO76"/>
      <c r="ABP76"/>
      <c r="ABQ76"/>
      <c r="ABR76"/>
      <c r="ABS76"/>
      <c r="ABT76"/>
      <c r="ABU76"/>
      <c r="ABV76"/>
      <c r="ABW76"/>
      <c r="ABX76"/>
      <c r="ABY76"/>
      <c r="ABZ76"/>
      <c r="ACA76"/>
      <c r="ACB76"/>
      <c r="ACC76"/>
      <c r="ACD76"/>
      <c r="ACE76"/>
      <c r="ACF76"/>
      <c r="ACG76"/>
      <c r="ACH76"/>
      <c r="ACI76"/>
      <c r="ACJ76"/>
      <c r="ACK76"/>
      <c r="ACL76"/>
      <c r="ACM76"/>
      <c r="ACN76"/>
      <c r="ACO76"/>
      <c r="ACP76"/>
      <c r="ACQ76"/>
      <c r="ACR76"/>
      <c r="ACS76"/>
      <c r="ACT76"/>
      <c r="ACU76"/>
      <c r="ACV76"/>
      <c r="ACW76"/>
      <c r="ACX76"/>
      <c r="ACY76"/>
      <c r="ACZ76"/>
      <c r="ADA76"/>
      <c r="ADB76"/>
      <c r="ADC76"/>
      <c r="ADD76"/>
      <c r="ADE76"/>
      <c r="ADF76"/>
      <c r="ADG76"/>
      <c r="ADH76"/>
      <c r="ADI76"/>
      <c r="ADJ76"/>
      <c r="ADK76"/>
      <c r="ADL76"/>
      <c r="ADM76"/>
      <c r="ADN76"/>
      <c r="ADO76"/>
      <c r="ADP76"/>
      <c r="ADQ76"/>
      <c r="ADR76"/>
      <c r="ADS76"/>
      <c r="ADT76"/>
      <c r="ADU76"/>
      <c r="ADV76"/>
      <c r="ADW76"/>
      <c r="ADX76"/>
      <c r="ADY76"/>
      <c r="ADZ76"/>
      <c r="AEA76"/>
      <c r="AEB76"/>
      <c r="AEC76"/>
      <c r="AED76"/>
      <c r="AEE76"/>
      <c r="AEF76"/>
      <c r="AEG76"/>
      <c r="AEH76"/>
      <c r="AEI76"/>
      <c r="AEJ76"/>
      <c r="AEK76"/>
      <c r="AEL76"/>
      <c r="AEM76"/>
      <c r="AEN76"/>
      <c r="AEO76"/>
      <c r="AEP76"/>
      <c r="AEQ76"/>
      <c r="AER76"/>
      <c r="AES76"/>
      <c r="AET76"/>
      <c r="AEU76"/>
      <c r="AEV76"/>
      <c r="AEW76"/>
      <c r="AEX76"/>
      <c r="AEY76"/>
      <c r="AEZ76"/>
      <c r="AFA76"/>
      <c r="AFB76"/>
      <c r="AFC76"/>
      <c r="AFD76"/>
      <c r="AFE76"/>
      <c r="AFF76"/>
      <c r="AFG76"/>
      <c r="AFH76"/>
      <c r="AFI76"/>
      <c r="AFJ76"/>
      <c r="AFK76"/>
      <c r="AFL76"/>
      <c r="AFM76"/>
      <c r="AFN76"/>
      <c r="AFO76"/>
      <c r="AFP76"/>
      <c r="AFQ76"/>
      <c r="AFR76"/>
      <c r="AFS76"/>
      <c r="AFT76"/>
      <c r="AFU76"/>
      <c r="AFV76"/>
      <c r="AFW76"/>
      <c r="AFX76"/>
      <c r="AFY76"/>
      <c r="AFZ76"/>
      <c r="AGA76"/>
      <c r="AGB76"/>
      <c r="AGC76"/>
      <c r="AGD76"/>
      <c r="AGE76"/>
      <c r="AGF76"/>
      <c r="AGG76"/>
      <c r="AGH76"/>
      <c r="AGI76"/>
      <c r="AGJ76"/>
      <c r="AGK76"/>
      <c r="AGL76"/>
      <c r="AGM76"/>
      <c r="AGN76"/>
      <c r="AGO76"/>
      <c r="AGP76"/>
      <c r="AGQ76"/>
      <c r="AGR76"/>
      <c r="AGS76"/>
      <c r="AGT76"/>
      <c r="AGU76"/>
      <c r="AGV76"/>
      <c r="AGW76"/>
      <c r="AGX76"/>
      <c r="AGY76"/>
      <c r="AGZ76"/>
      <c r="AHA76"/>
      <c r="AHB76"/>
      <c r="AHC76"/>
      <c r="AHD76"/>
      <c r="AHE76"/>
      <c r="AHF76"/>
      <c r="AHG76"/>
      <c r="AHH76"/>
      <c r="AHI76"/>
      <c r="AHJ76"/>
      <c r="AHK76"/>
      <c r="AHL76"/>
      <c r="AHM76"/>
      <c r="AHN76"/>
      <c r="AHO76"/>
      <c r="AHP76"/>
      <c r="AHQ76"/>
      <c r="AHR76"/>
      <c r="AHS76"/>
      <c r="AHT76"/>
      <c r="AHU76"/>
      <c r="AHV76"/>
      <c r="AHW76"/>
      <c r="AHX76"/>
      <c r="AHY76"/>
      <c r="AHZ76"/>
      <c r="AIA76"/>
      <c r="AIB76"/>
      <c r="AIC76"/>
      <c r="AID76"/>
      <c r="AIE76"/>
      <c r="AIF76"/>
      <c r="AIG76"/>
      <c r="AIH76"/>
      <c r="AII76"/>
      <c r="AIJ76"/>
      <c r="AIK76"/>
      <c r="AIL76"/>
      <c r="AIM76"/>
      <c r="AIN76"/>
      <c r="AIO76"/>
      <c r="AIP76"/>
      <c r="AIQ76"/>
      <c r="AIR76"/>
      <c r="AIS76"/>
      <c r="AIT76"/>
      <c r="AIU76"/>
      <c r="AIV76"/>
      <c r="AIW76"/>
      <c r="AIX76"/>
      <c r="AIY76"/>
      <c r="AIZ76"/>
      <c r="AJA76"/>
      <c r="AJB76"/>
      <c r="AJC76"/>
      <c r="AJD76"/>
      <c r="AJE76"/>
      <c r="AJF76"/>
      <c r="AJG76"/>
      <c r="AJH76"/>
      <c r="AJI76"/>
      <c r="AJJ76"/>
      <c r="AJK76"/>
      <c r="AJL76"/>
      <c r="AJM76"/>
      <c r="AJN76"/>
      <c r="AJO76"/>
      <c r="AJP76"/>
      <c r="AJQ76"/>
      <c r="AJR76"/>
      <c r="AJS76"/>
      <c r="AJT76"/>
      <c r="AJU76"/>
      <c r="AJV76"/>
      <c r="AJW76"/>
      <c r="AJX76"/>
      <c r="AJY76"/>
      <c r="AJZ76"/>
      <c r="AKA76"/>
      <c r="AKB76"/>
      <c r="AKC76"/>
      <c r="AKD76"/>
      <c r="AKE76"/>
      <c r="AKF76"/>
      <c r="AKG76"/>
      <c r="AKH76"/>
      <c r="AKI76"/>
      <c r="AKJ76"/>
      <c r="AKK76"/>
      <c r="AKL76"/>
      <c r="AKM76"/>
      <c r="AKN76"/>
      <c r="AKO76"/>
      <c r="AKP76"/>
      <c r="AKQ76"/>
      <c r="AKR76"/>
      <c r="AKS76"/>
      <c r="AKT76"/>
      <c r="AKU76"/>
      <c r="AKV76"/>
      <c r="AKW76"/>
      <c r="AKX76"/>
      <c r="AKY76"/>
      <c r="AKZ76"/>
      <c r="ALA76"/>
      <c r="ALB76"/>
      <c r="ALC76"/>
      <c r="ALD76"/>
      <c r="ALE76"/>
      <c r="ALF76"/>
      <c r="ALG76"/>
      <c r="ALH76"/>
      <c r="ALI76"/>
      <c r="ALJ76"/>
      <c r="ALK76"/>
      <c r="ALL76"/>
      <c r="ALM76"/>
      <c r="ALN76"/>
      <c r="ALO76"/>
      <c r="ALP76"/>
      <c r="ALQ76"/>
      <c r="ALR76"/>
      <c r="ALS76"/>
      <c r="ALT76"/>
      <c r="ALU76"/>
      <c r="ALV76"/>
      <c r="ALW76"/>
      <c r="ALX76"/>
      <c r="ALY76"/>
      <c r="ALZ76"/>
      <c r="AMA76"/>
      <c r="AMB76"/>
      <c r="AMC76"/>
      <c r="AMD76"/>
      <c r="AME76"/>
      <c r="AMF76"/>
      <c r="AMG76"/>
      <c r="AMH76"/>
      <c r="AMI76"/>
      <c r="AMJ76"/>
      <c r="AMK76"/>
      <c r="AML76"/>
    </row>
    <row r="77" spans="1:1026" x14ac:dyDescent="0.25">
      <c r="A77" s="212">
        <v>75</v>
      </c>
      <c r="B77" s="216" t="s">
        <v>922</v>
      </c>
      <c r="C77" s="215">
        <v>0.2</v>
      </c>
      <c r="D77" s="215">
        <v>7.1627999999999997E-2</v>
      </c>
      <c r="E77" s="215">
        <v>0</v>
      </c>
      <c r="F77" s="215">
        <f t="shared" si="38"/>
        <v>7.1627999999999997E-2</v>
      </c>
      <c r="G77" s="215">
        <v>1.4256000000000003E-2</v>
      </c>
      <c r="H77" s="215">
        <v>0</v>
      </c>
      <c r="I77" s="215">
        <f t="shared" si="39"/>
        <v>1.4256000000000003E-2</v>
      </c>
      <c r="J77" s="215">
        <v>4.6410000000000007E-2</v>
      </c>
      <c r="K77" s="215">
        <v>0</v>
      </c>
      <c r="L77" s="215">
        <f t="shared" si="40"/>
        <v>0.6004560000000001</v>
      </c>
      <c r="M77" s="215">
        <v>9.5759999999999998E-2</v>
      </c>
      <c r="N77" s="215">
        <v>2.9381999999999997</v>
      </c>
      <c r="O77" s="215">
        <v>0.14255999999999999</v>
      </c>
      <c r="P77" s="215">
        <v>0.26622000000000001</v>
      </c>
      <c r="Q77" s="215">
        <v>2.0880000000000001</v>
      </c>
      <c r="R77" s="215">
        <v>1.6704E-2</v>
      </c>
      <c r="S77" s="215">
        <v>0</v>
      </c>
      <c r="T77" s="215">
        <v>2.5919999999999997E-3</v>
      </c>
      <c r="U77" s="215">
        <v>3.2640000000000004E-3</v>
      </c>
      <c r="V77" s="215">
        <v>0</v>
      </c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/>
      <c r="QZ77"/>
      <c r="RA77"/>
      <c r="RB77"/>
      <c r="RC77"/>
      <c r="RD77"/>
      <c r="RE77"/>
      <c r="RF77"/>
      <c r="RG77"/>
      <c r="RH77"/>
      <c r="RI77"/>
      <c r="RJ77"/>
      <c r="RK77"/>
      <c r="RL77"/>
      <c r="RM77"/>
      <c r="RN77"/>
      <c r="RO77"/>
      <c r="RP77"/>
      <c r="RQ77"/>
      <c r="RR77"/>
      <c r="RS77"/>
      <c r="RT77"/>
      <c r="RU77"/>
      <c r="RV77"/>
      <c r="RW77"/>
      <c r="RX77"/>
      <c r="RY77"/>
      <c r="RZ77"/>
      <c r="SA77"/>
      <c r="SB77"/>
      <c r="SC77"/>
      <c r="SD77"/>
      <c r="SE77"/>
      <c r="SF77"/>
      <c r="SG77"/>
      <c r="SH77"/>
      <c r="SI77"/>
      <c r="SJ77"/>
      <c r="SK77"/>
      <c r="SL77"/>
      <c r="SM77"/>
      <c r="SN77"/>
      <c r="SO77"/>
      <c r="SP77"/>
      <c r="SQ77"/>
      <c r="SR77"/>
      <c r="SS77"/>
      <c r="ST77"/>
      <c r="SU77"/>
      <c r="SV77"/>
      <c r="SW77"/>
      <c r="SX77"/>
      <c r="SY77"/>
      <c r="SZ77"/>
      <c r="TA77"/>
      <c r="TB77"/>
      <c r="TC77"/>
      <c r="TD77"/>
      <c r="TE77"/>
      <c r="TF77"/>
      <c r="TG77"/>
      <c r="TH77"/>
      <c r="TI77"/>
      <c r="TJ77"/>
      <c r="TK77"/>
      <c r="TL77"/>
      <c r="TM77"/>
      <c r="TN77"/>
      <c r="TO77"/>
      <c r="TP77"/>
      <c r="TQ77"/>
      <c r="TR77"/>
      <c r="TS77"/>
      <c r="TT77"/>
      <c r="TU77"/>
      <c r="TV77"/>
      <c r="TW77"/>
      <c r="TX77"/>
      <c r="TY77"/>
      <c r="TZ77"/>
      <c r="UA77"/>
      <c r="UB77"/>
      <c r="UC77"/>
      <c r="UD77"/>
      <c r="UE77"/>
      <c r="UF77"/>
      <c r="UG77"/>
      <c r="UH77"/>
      <c r="UI77"/>
      <c r="UJ77"/>
      <c r="UK77"/>
      <c r="UL77"/>
      <c r="UM77"/>
      <c r="UN77"/>
      <c r="UO77"/>
      <c r="UP77"/>
      <c r="UQ77"/>
      <c r="UR77"/>
      <c r="US77"/>
      <c r="UT77"/>
      <c r="UU77"/>
      <c r="UV77"/>
      <c r="UW77"/>
      <c r="UX77"/>
      <c r="UY77"/>
      <c r="UZ77"/>
      <c r="VA77"/>
      <c r="VB77"/>
      <c r="VC77"/>
      <c r="VD77"/>
      <c r="VE77"/>
      <c r="VF77"/>
      <c r="VG77"/>
      <c r="VH77"/>
      <c r="VI77"/>
      <c r="VJ77"/>
      <c r="VK77"/>
      <c r="VL77"/>
      <c r="VM77"/>
      <c r="VN77"/>
      <c r="VO77"/>
      <c r="VP77"/>
      <c r="VQ77"/>
      <c r="VR77"/>
      <c r="VS77"/>
      <c r="VT77"/>
      <c r="VU77"/>
      <c r="VV77"/>
      <c r="VW77"/>
      <c r="VX77"/>
      <c r="VY77"/>
      <c r="VZ77"/>
      <c r="WA77"/>
      <c r="WB77"/>
      <c r="WC77"/>
      <c r="WD77"/>
      <c r="WE77"/>
      <c r="WF77"/>
      <c r="WG77"/>
      <c r="WH77"/>
      <c r="WI77"/>
      <c r="WJ77"/>
      <c r="WK77"/>
      <c r="WL77"/>
      <c r="WM77"/>
      <c r="WN77"/>
      <c r="WO77"/>
      <c r="WP77"/>
      <c r="WQ77"/>
      <c r="WR77"/>
      <c r="WS77"/>
      <c r="WT77"/>
      <c r="WU77"/>
      <c r="WV77"/>
      <c r="WW77"/>
      <c r="WX77"/>
      <c r="WY77"/>
      <c r="WZ77"/>
      <c r="XA77"/>
      <c r="XB77"/>
      <c r="XC77"/>
      <c r="XD77"/>
      <c r="XE77"/>
      <c r="XF77"/>
      <c r="XG77"/>
      <c r="XH77"/>
      <c r="XI77"/>
      <c r="XJ77"/>
      <c r="XK77"/>
      <c r="XL77"/>
      <c r="XM77"/>
      <c r="XN77"/>
      <c r="XO77"/>
      <c r="XP77"/>
      <c r="XQ77"/>
      <c r="XR77"/>
      <c r="XS77"/>
      <c r="XT77"/>
      <c r="XU77"/>
      <c r="XV77"/>
      <c r="XW77"/>
      <c r="XX77"/>
      <c r="XY77"/>
      <c r="XZ77"/>
      <c r="YA77"/>
      <c r="YB77"/>
      <c r="YC77"/>
      <c r="YD77"/>
      <c r="YE77"/>
      <c r="YF77"/>
      <c r="YG77"/>
      <c r="YH77"/>
      <c r="YI77"/>
      <c r="YJ77"/>
      <c r="YK77"/>
      <c r="YL77"/>
      <c r="YM77"/>
      <c r="YN77"/>
      <c r="YO77"/>
      <c r="YP77"/>
      <c r="YQ77"/>
      <c r="YR77"/>
      <c r="YS77"/>
      <c r="YT77"/>
      <c r="YU77"/>
      <c r="YV77"/>
      <c r="YW77"/>
      <c r="YX77"/>
      <c r="YY77"/>
      <c r="YZ77"/>
      <c r="ZA77"/>
      <c r="ZB77"/>
      <c r="ZC77"/>
      <c r="ZD77"/>
      <c r="ZE77"/>
      <c r="ZF77"/>
      <c r="ZG77"/>
      <c r="ZH77"/>
      <c r="ZI77"/>
      <c r="ZJ77"/>
      <c r="ZK77"/>
      <c r="ZL77"/>
      <c r="ZM77"/>
      <c r="ZN77"/>
      <c r="ZO77"/>
      <c r="ZP77"/>
      <c r="ZQ77"/>
      <c r="ZR77"/>
      <c r="ZS77"/>
      <c r="ZT77"/>
      <c r="ZU77"/>
      <c r="ZV77"/>
      <c r="ZW77"/>
      <c r="ZX77"/>
      <c r="ZY77"/>
      <c r="ZZ77"/>
      <c r="AAA77"/>
      <c r="AAB77"/>
      <c r="AAC77"/>
      <c r="AAD77"/>
      <c r="AAE77"/>
      <c r="AAF77"/>
      <c r="AAG77"/>
      <c r="AAH77"/>
      <c r="AAI77"/>
      <c r="AAJ77"/>
      <c r="AAK77"/>
      <c r="AAL77"/>
      <c r="AAM77"/>
      <c r="AAN77"/>
      <c r="AAO77"/>
      <c r="AAP77"/>
      <c r="AAQ77"/>
      <c r="AAR77"/>
      <c r="AAS77"/>
      <c r="AAT77"/>
      <c r="AAU77"/>
      <c r="AAV77"/>
      <c r="AAW77"/>
      <c r="AAX77"/>
      <c r="AAY77"/>
      <c r="AAZ77"/>
      <c r="ABA77"/>
      <c r="ABB77"/>
      <c r="ABC77"/>
      <c r="ABD77"/>
      <c r="ABE77"/>
      <c r="ABF77"/>
      <c r="ABG77"/>
      <c r="ABH77"/>
      <c r="ABI77"/>
      <c r="ABJ77"/>
      <c r="ABK77"/>
      <c r="ABL77"/>
      <c r="ABM77"/>
      <c r="ABN77"/>
      <c r="ABO77"/>
      <c r="ABP77"/>
      <c r="ABQ77"/>
      <c r="ABR77"/>
      <c r="ABS77"/>
      <c r="ABT77"/>
      <c r="ABU77"/>
      <c r="ABV77"/>
      <c r="ABW77"/>
      <c r="ABX77"/>
      <c r="ABY77"/>
      <c r="ABZ77"/>
      <c r="ACA77"/>
      <c r="ACB77"/>
      <c r="ACC77"/>
      <c r="ACD77"/>
      <c r="ACE77"/>
      <c r="ACF77"/>
      <c r="ACG77"/>
      <c r="ACH77"/>
      <c r="ACI77"/>
      <c r="ACJ77"/>
      <c r="ACK77"/>
      <c r="ACL77"/>
      <c r="ACM77"/>
      <c r="ACN77"/>
      <c r="ACO77"/>
      <c r="ACP77"/>
      <c r="ACQ77"/>
      <c r="ACR77"/>
      <c r="ACS77"/>
      <c r="ACT77"/>
      <c r="ACU77"/>
      <c r="ACV77"/>
      <c r="ACW77"/>
      <c r="ACX77"/>
      <c r="ACY77"/>
      <c r="ACZ77"/>
      <c r="ADA77"/>
      <c r="ADB77"/>
      <c r="ADC77"/>
      <c r="ADD77"/>
      <c r="ADE77"/>
      <c r="ADF77"/>
      <c r="ADG77"/>
      <c r="ADH77"/>
      <c r="ADI77"/>
      <c r="ADJ77"/>
      <c r="ADK77"/>
      <c r="ADL77"/>
      <c r="ADM77"/>
      <c r="ADN77"/>
      <c r="ADO77"/>
      <c r="ADP77"/>
      <c r="ADQ77"/>
      <c r="ADR77"/>
      <c r="ADS77"/>
      <c r="ADT77"/>
      <c r="ADU77"/>
      <c r="ADV77"/>
      <c r="ADW77"/>
      <c r="ADX77"/>
      <c r="ADY77"/>
      <c r="ADZ77"/>
      <c r="AEA77"/>
      <c r="AEB77"/>
      <c r="AEC77"/>
      <c r="AED77"/>
      <c r="AEE77"/>
      <c r="AEF77"/>
      <c r="AEG77"/>
      <c r="AEH77"/>
      <c r="AEI77"/>
      <c r="AEJ77"/>
      <c r="AEK77"/>
      <c r="AEL77"/>
      <c r="AEM77"/>
      <c r="AEN77"/>
      <c r="AEO77"/>
      <c r="AEP77"/>
      <c r="AEQ77"/>
      <c r="AER77"/>
      <c r="AES77"/>
      <c r="AET77"/>
      <c r="AEU77"/>
      <c r="AEV77"/>
      <c r="AEW77"/>
      <c r="AEX77"/>
      <c r="AEY77"/>
      <c r="AEZ77"/>
      <c r="AFA77"/>
      <c r="AFB77"/>
      <c r="AFC77"/>
      <c r="AFD77"/>
      <c r="AFE77"/>
      <c r="AFF77"/>
      <c r="AFG77"/>
      <c r="AFH77"/>
      <c r="AFI77"/>
      <c r="AFJ77"/>
      <c r="AFK77"/>
      <c r="AFL77"/>
      <c r="AFM77"/>
      <c r="AFN77"/>
      <c r="AFO77"/>
      <c r="AFP77"/>
      <c r="AFQ77"/>
      <c r="AFR77"/>
      <c r="AFS77"/>
      <c r="AFT77"/>
      <c r="AFU77"/>
      <c r="AFV77"/>
      <c r="AFW77"/>
      <c r="AFX77"/>
      <c r="AFY77"/>
      <c r="AFZ77"/>
      <c r="AGA77"/>
      <c r="AGB77"/>
      <c r="AGC77"/>
      <c r="AGD77"/>
      <c r="AGE77"/>
      <c r="AGF77"/>
      <c r="AGG77"/>
      <c r="AGH77"/>
      <c r="AGI77"/>
      <c r="AGJ77"/>
      <c r="AGK77"/>
      <c r="AGL77"/>
      <c r="AGM77"/>
      <c r="AGN77"/>
      <c r="AGO77"/>
      <c r="AGP77"/>
      <c r="AGQ77"/>
      <c r="AGR77"/>
      <c r="AGS77"/>
      <c r="AGT77"/>
      <c r="AGU77"/>
      <c r="AGV77"/>
      <c r="AGW77"/>
      <c r="AGX77"/>
      <c r="AGY77"/>
      <c r="AGZ77"/>
      <c r="AHA77"/>
      <c r="AHB77"/>
      <c r="AHC77"/>
      <c r="AHD77"/>
      <c r="AHE77"/>
      <c r="AHF77"/>
      <c r="AHG77"/>
      <c r="AHH77"/>
      <c r="AHI77"/>
      <c r="AHJ77"/>
      <c r="AHK77"/>
      <c r="AHL77"/>
      <c r="AHM77"/>
      <c r="AHN77"/>
      <c r="AHO77"/>
      <c r="AHP77"/>
      <c r="AHQ77"/>
      <c r="AHR77"/>
      <c r="AHS77"/>
      <c r="AHT77"/>
      <c r="AHU77"/>
      <c r="AHV77"/>
      <c r="AHW77"/>
      <c r="AHX77"/>
      <c r="AHY77"/>
      <c r="AHZ77"/>
      <c r="AIA77"/>
      <c r="AIB77"/>
      <c r="AIC77"/>
      <c r="AID77"/>
      <c r="AIE77"/>
      <c r="AIF77"/>
      <c r="AIG77"/>
      <c r="AIH77"/>
      <c r="AII77"/>
      <c r="AIJ77"/>
      <c r="AIK77"/>
      <c r="AIL77"/>
      <c r="AIM77"/>
      <c r="AIN77"/>
      <c r="AIO77"/>
      <c r="AIP77"/>
      <c r="AIQ77"/>
      <c r="AIR77"/>
      <c r="AIS77"/>
      <c r="AIT77"/>
      <c r="AIU77"/>
      <c r="AIV77"/>
      <c r="AIW77"/>
      <c r="AIX77"/>
      <c r="AIY77"/>
      <c r="AIZ77"/>
      <c r="AJA77"/>
      <c r="AJB77"/>
      <c r="AJC77"/>
      <c r="AJD77"/>
      <c r="AJE77"/>
      <c r="AJF77"/>
      <c r="AJG77"/>
      <c r="AJH77"/>
      <c r="AJI77"/>
      <c r="AJJ77"/>
      <c r="AJK77"/>
      <c r="AJL77"/>
      <c r="AJM77"/>
      <c r="AJN77"/>
      <c r="AJO77"/>
      <c r="AJP77"/>
      <c r="AJQ77"/>
      <c r="AJR77"/>
      <c r="AJS77"/>
      <c r="AJT77"/>
      <c r="AJU77"/>
      <c r="AJV77"/>
      <c r="AJW77"/>
      <c r="AJX77"/>
      <c r="AJY77"/>
      <c r="AJZ77"/>
      <c r="AKA77"/>
      <c r="AKB77"/>
      <c r="AKC77"/>
      <c r="AKD77"/>
      <c r="AKE77"/>
      <c r="AKF77"/>
      <c r="AKG77"/>
      <c r="AKH77"/>
      <c r="AKI77"/>
      <c r="AKJ77"/>
      <c r="AKK77"/>
      <c r="AKL77"/>
      <c r="AKM77"/>
      <c r="AKN77"/>
      <c r="AKO77"/>
      <c r="AKP77"/>
      <c r="AKQ77"/>
      <c r="AKR77"/>
      <c r="AKS77"/>
      <c r="AKT77"/>
      <c r="AKU77"/>
      <c r="AKV77"/>
      <c r="AKW77"/>
      <c r="AKX77"/>
      <c r="AKY77"/>
      <c r="AKZ77"/>
      <c r="ALA77"/>
      <c r="ALB77"/>
      <c r="ALC77"/>
      <c r="ALD77"/>
      <c r="ALE77"/>
      <c r="ALF77"/>
      <c r="ALG77"/>
      <c r="ALH77"/>
      <c r="ALI77"/>
      <c r="ALJ77"/>
      <c r="ALK77"/>
      <c r="ALL77"/>
      <c r="ALM77"/>
      <c r="ALN77"/>
      <c r="ALO77"/>
      <c r="ALP77"/>
      <c r="ALQ77"/>
      <c r="ALR77"/>
      <c r="ALS77"/>
      <c r="ALT77"/>
      <c r="ALU77"/>
      <c r="ALV77"/>
      <c r="ALW77"/>
      <c r="ALX77"/>
      <c r="ALY77"/>
      <c r="ALZ77"/>
      <c r="AMA77"/>
      <c r="AMB77"/>
      <c r="AMC77"/>
      <c r="AMD77"/>
      <c r="AME77"/>
      <c r="AMF77"/>
      <c r="AMG77"/>
      <c r="AMH77"/>
      <c r="AMI77"/>
      <c r="AMJ77"/>
      <c r="AMK77"/>
      <c r="AML77"/>
    </row>
    <row r="78" spans="1:1026" x14ac:dyDescent="0.25">
      <c r="A78" s="212">
        <v>76</v>
      </c>
      <c r="B78" s="216" t="s">
        <v>923</v>
      </c>
      <c r="C78" s="215">
        <v>3</v>
      </c>
      <c r="D78" s="215">
        <v>2.8199999999999996E-2</v>
      </c>
      <c r="E78" s="215">
        <v>0</v>
      </c>
      <c r="F78" s="215">
        <f t="shared" si="38"/>
        <v>2.8199999999999996E-2</v>
      </c>
      <c r="G78" s="215">
        <v>0</v>
      </c>
      <c r="H78" s="215">
        <v>0</v>
      </c>
      <c r="I78" s="215">
        <f t="shared" si="39"/>
        <v>0</v>
      </c>
      <c r="J78" s="215">
        <v>2.1348600000000002</v>
      </c>
      <c r="K78" s="215">
        <f>1.4*0.03</f>
        <v>4.1999999999999996E-2</v>
      </c>
      <c r="L78" s="215">
        <f t="shared" si="40"/>
        <v>8.6522400000000008</v>
      </c>
      <c r="M78" s="215">
        <v>0.1368</v>
      </c>
      <c r="N78" s="215">
        <v>0.37349999999999994</v>
      </c>
      <c r="O78" s="215">
        <v>1.056</v>
      </c>
      <c r="P78" s="215">
        <v>0</v>
      </c>
      <c r="Q78" s="215">
        <v>2.0097</v>
      </c>
      <c r="R78" s="215">
        <v>0</v>
      </c>
      <c r="S78" s="215">
        <v>0</v>
      </c>
      <c r="T78" s="215">
        <v>0</v>
      </c>
      <c r="U78" s="215">
        <v>0</v>
      </c>
      <c r="V78" s="215">
        <v>0</v>
      </c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OK78"/>
      <c r="OL78"/>
      <c r="OM78"/>
      <c r="ON78"/>
      <c r="OO78"/>
      <c r="OP78"/>
      <c r="OQ78"/>
      <c r="OR78"/>
      <c r="OS78"/>
      <c r="OT78"/>
      <c r="OU78"/>
      <c r="OV78"/>
      <c r="OW78"/>
      <c r="OX78"/>
      <c r="OY78"/>
      <c r="OZ78"/>
      <c r="PA78"/>
      <c r="PB78"/>
      <c r="PC78"/>
      <c r="PD78"/>
      <c r="PE78"/>
      <c r="PF78"/>
      <c r="PG78"/>
      <c r="PH78"/>
      <c r="PI78"/>
      <c r="PJ78"/>
      <c r="PK78"/>
      <c r="PL78"/>
      <c r="PM78"/>
      <c r="PN78"/>
      <c r="PO78"/>
      <c r="PP78"/>
      <c r="PQ78"/>
      <c r="PR78"/>
      <c r="PS78"/>
      <c r="PT78"/>
      <c r="PU78"/>
      <c r="PV78"/>
      <c r="PW78"/>
      <c r="PX78"/>
      <c r="PY78"/>
      <c r="PZ78"/>
      <c r="QA78"/>
      <c r="QB78"/>
      <c r="QC78"/>
      <c r="QD78"/>
      <c r="QE78"/>
      <c r="QF78"/>
      <c r="QG78"/>
      <c r="QH78"/>
      <c r="QI78"/>
      <c r="QJ78"/>
      <c r="QK78"/>
      <c r="QL78"/>
      <c r="QM78"/>
      <c r="QN78"/>
      <c r="QO78"/>
      <c r="QP78"/>
      <c r="QQ78"/>
      <c r="QR78"/>
      <c r="QS78"/>
      <c r="QT78"/>
      <c r="QU78"/>
      <c r="QV78"/>
      <c r="QW78"/>
      <c r="QX78"/>
      <c r="QY78"/>
      <c r="QZ78"/>
      <c r="RA78"/>
      <c r="RB78"/>
      <c r="RC78"/>
      <c r="RD78"/>
      <c r="RE78"/>
      <c r="RF78"/>
      <c r="RG78"/>
      <c r="RH78"/>
      <c r="RI78"/>
      <c r="RJ78"/>
      <c r="RK78"/>
      <c r="RL78"/>
      <c r="RM78"/>
      <c r="RN78"/>
      <c r="RO78"/>
      <c r="RP78"/>
      <c r="RQ78"/>
      <c r="RR78"/>
      <c r="RS78"/>
      <c r="RT78"/>
      <c r="RU78"/>
      <c r="RV78"/>
      <c r="RW78"/>
      <c r="RX78"/>
      <c r="RY78"/>
      <c r="RZ78"/>
      <c r="SA78"/>
      <c r="SB78"/>
      <c r="SC78"/>
      <c r="SD78"/>
      <c r="SE78"/>
      <c r="SF78"/>
      <c r="SG78"/>
      <c r="SH78"/>
      <c r="SI78"/>
      <c r="SJ78"/>
      <c r="SK78"/>
      <c r="SL78"/>
      <c r="SM78"/>
      <c r="SN78"/>
      <c r="SO78"/>
      <c r="SP78"/>
      <c r="SQ78"/>
      <c r="SR78"/>
      <c r="SS78"/>
      <c r="ST78"/>
      <c r="SU78"/>
      <c r="SV78"/>
      <c r="SW78"/>
      <c r="SX78"/>
      <c r="SY78"/>
      <c r="SZ78"/>
      <c r="TA78"/>
      <c r="TB78"/>
      <c r="TC78"/>
      <c r="TD78"/>
      <c r="TE78"/>
      <c r="TF78"/>
      <c r="TG78"/>
      <c r="TH78"/>
      <c r="TI78"/>
      <c r="TJ78"/>
      <c r="TK78"/>
      <c r="TL78"/>
      <c r="TM78"/>
      <c r="TN78"/>
      <c r="TO78"/>
      <c r="TP78"/>
      <c r="TQ78"/>
      <c r="TR78"/>
      <c r="TS78"/>
      <c r="TT78"/>
      <c r="TU78"/>
      <c r="TV78"/>
      <c r="TW78"/>
      <c r="TX78"/>
      <c r="TY78"/>
      <c r="TZ78"/>
      <c r="UA78"/>
      <c r="UB78"/>
      <c r="UC78"/>
      <c r="UD78"/>
      <c r="UE78"/>
      <c r="UF78"/>
      <c r="UG78"/>
      <c r="UH78"/>
      <c r="UI78"/>
      <c r="UJ78"/>
      <c r="UK78"/>
      <c r="UL78"/>
      <c r="UM78"/>
      <c r="UN78"/>
      <c r="UO78"/>
      <c r="UP78"/>
      <c r="UQ78"/>
      <c r="UR78"/>
      <c r="US78"/>
      <c r="UT78"/>
      <c r="UU78"/>
      <c r="UV78"/>
      <c r="UW78"/>
      <c r="UX78"/>
      <c r="UY78"/>
      <c r="UZ78"/>
      <c r="VA78"/>
      <c r="VB78"/>
      <c r="VC78"/>
      <c r="VD78"/>
      <c r="VE78"/>
      <c r="VF78"/>
      <c r="VG78"/>
      <c r="VH78"/>
      <c r="VI78"/>
      <c r="VJ78"/>
      <c r="VK78"/>
      <c r="VL78"/>
      <c r="VM78"/>
      <c r="VN78"/>
      <c r="VO78"/>
      <c r="VP78"/>
      <c r="VQ78"/>
      <c r="VR78"/>
      <c r="VS78"/>
      <c r="VT78"/>
      <c r="VU78"/>
      <c r="VV78"/>
      <c r="VW78"/>
      <c r="VX78"/>
      <c r="VY78"/>
      <c r="VZ78"/>
      <c r="WA78"/>
      <c r="WB78"/>
      <c r="WC78"/>
      <c r="WD78"/>
      <c r="WE78"/>
      <c r="WF78"/>
      <c r="WG78"/>
      <c r="WH78"/>
      <c r="WI78"/>
      <c r="WJ78"/>
      <c r="WK78"/>
      <c r="WL78"/>
      <c r="WM78"/>
      <c r="WN78"/>
      <c r="WO78"/>
      <c r="WP78"/>
      <c r="WQ78"/>
      <c r="WR78"/>
      <c r="WS78"/>
      <c r="WT78"/>
      <c r="WU78"/>
      <c r="WV78"/>
      <c r="WW78"/>
      <c r="WX78"/>
      <c r="WY78"/>
      <c r="WZ78"/>
      <c r="XA78"/>
      <c r="XB78"/>
      <c r="XC78"/>
      <c r="XD78"/>
      <c r="XE78"/>
      <c r="XF78"/>
      <c r="XG78"/>
      <c r="XH78"/>
      <c r="XI78"/>
      <c r="XJ78"/>
      <c r="XK78"/>
      <c r="XL78"/>
      <c r="XM78"/>
      <c r="XN78"/>
      <c r="XO78"/>
      <c r="XP78"/>
      <c r="XQ78"/>
      <c r="XR78"/>
      <c r="XS78"/>
      <c r="XT78"/>
      <c r="XU78"/>
      <c r="XV78"/>
      <c r="XW78"/>
      <c r="XX78"/>
      <c r="XY78"/>
      <c r="XZ78"/>
      <c r="YA78"/>
      <c r="YB78"/>
      <c r="YC78"/>
      <c r="YD78"/>
      <c r="YE78"/>
      <c r="YF78"/>
      <c r="YG78"/>
      <c r="YH78"/>
      <c r="YI78"/>
      <c r="YJ78"/>
      <c r="YK78"/>
      <c r="YL78"/>
      <c r="YM78"/>
      <c r="YN78"/>
      <c r="YO78"/>
      <c r="YP78"/>
      <c r="YQ78"/>
      <c r="YR78"/>
      <c r="YS78"/>
      <c r="YT78"/>
      <c r="YU78"/>
      <c r="YV78"/>
      <c r="YW78"/>
      <c r="YX78"/>
      <c r="YY78"/>
      <c r="YZ78"/>
      <c r="ZA78"/>
      <c r="ZB78"/>
      <c r="ZC78"/>
      <c r="ZD78"/>
      <c r="ZE78"/>
      <c r="ZF78"/>
      <c r="ZG78"/>
      <c r="ZH78"/>
      <c r="ZI78"/>
      <c r="ZJ78"/>
      <c r="ZK78"/>
      <c r="ZL78"/>
      <c r="ZM78"/>
      <c r="ZN78"/>
      <c r="ZO78"/>
      <c r="ZP78"/>
      <c r="ZQ78"/>
      <c r="ZR78"/>
      <c r="ZS78"/>
      <c r="ZT78"/>
      <c r="ZU78"/>
      <c r="ZV78"/>
      <c r="ZW78"/>
      <c r="ZX78"/>
      <c r="ZY78"/>
      <c r="ZZ78"/>
      <c r="AAA78"/>
      <c r="AAB78"/>
      <c r="AAC78"/>
      <c r="AAD78"/>
      <c r="AAE78"/>
      <c r="AAF78"/>
      <c r="AAG78"/>
      <c r="AAH78"/>
      <c r="AAI78"/>
      <c r="AAJ78"/>
      <c r="AAK78"/>
      <c r="AAL78"/>
      <c r="AAM78"/>
      <c r="AAN78"/>
      <c r="AAO78"/>
      <c r="AAP78"/>
      <c r="AAQ78"/>
      <c r="AAR78"/>
      <c r="AAS78"/>
      <c r="AAT78"/>
      <c r="AAU78"/>
      <c r="AAV78"/>
      <c r="AAW78"/>
      <c r="AAX78"/>
      <c r="AAY78"/>
      <c r="AAZ78"/>
      <c r="ABA78"/>
      <c r="ABB78"/>
      <c r="ABC78"/>
      <c r="ABD78"/>
      <c r="ABE78"/>
      <c r="ABF78"/>
      <c r="ABG78"/>
      <c r="ABH78"/>
      <c r="ABI78"/>
      <c r="ABJ78"/>
      <c r="ABK78"/>
      <c r="ABL78"/>
      <c r="ABM78"/>
      <c r="ABN78"/>
      <c r="ABO78"/>
      <c r="ABP78"/>
      <c r="ABQ78"/>
      <c r="ABR78"/>
      <c r="ABS78"/>
      <c r="ABT78"/>
      <c r="ABU78"/>
      <c r="ABV78"/>
      <c r="ABW78"/>
      <c r="ABX78"/>
      <c r="ABY78"/>
      <c r="ABZ78"/>
      <c r="ACA78"/>
      <c r="ACB78"/>
      <c r="ACC78"/>
      <c r="ACD78"/>
      <c r="ACE78"/>
      <c r="ACF78"/>
      <c r="ACG78"/>
      <c r="ACH78"/>
      <c r="ACI78"/>
      <c r="ACJ78"/>
      <c r="ACK78"/>
      <c r="ACL78"/>
      <c r="ACM78"/>
      <c r="ACN78"/>
      <c r="ACO78"/>
      <c r="ACP78"/>
      <c r="ACQ78"/>
      <c r="ACR78"/>
      <c r="ACS78"/>
      <c r="ACT78"/>
      <c r="ACU78"/>
      <c r="ACV78"/>
      <c r="ACW78"/>
      <c r="ACX78"/>
      <c r="ACY78"/>
      <c r="ACZ78"/>
      <c r="ADA78"/>
      <c r="ADB78"/>
      <c r="ADC78"/>
      <c r="ADD78"/>
      <c r="ADE78"/>
      <c r="ADF78"/>
      <c r="ADG78"/>
      <c r="ADH78"/>
      <c r="ADI78"/>
      <c r="ADJ78"/>
      <c r="ADK78"/>
      <c r="ADL78"/>
      <c r="ADM78"/>
      <c r="ADN78"/>
      <c r="ADO78"/>
      <c r="ADP78"/>
      <c r="ADQ78"/>
      <c r="ADR78"/>
      <c r="ADS78"/>
      <c r="ADT78"/>
      <c r="ADU78"/>
      <c r="ADV78"/>
      <c r="ADW78"/>
      <c r="ADX78"/>
      <c r="ADY78"/>
      <c r="ADZ78"/>
      <c r="AEA78"/>
      <c r="AEB78"/>
      <c r="AEC78"/>
      <c r="AED78"/>
      <c r="AEE78"/>
      <c r="AEF78"/>
      <c r="AEG78"/>
      <c r="AEH78"/>
      <c r="AEI78"/>
      <c r="AEJ78"/>
      <c r="AEK78"/>
      <c r="AEL78"/>
      <c r="AEM78"/>
      <c r="AEN78"/>
      <c r="AEO78"/>
      <c r="AEP78"/>
      <c r="AEQ78"/>
      <c r="AER78"/>
      <c r="AES78"/>
      <c r="AET78"/>
      <c r="AEU78"/>
      <c r="AEV78"/>
      <c r="AEW78"/>
      <c r="AEX78"/>
      <c r="AEY78"/>
      <c r="AEZ78"/>
      <c r="AFA78"/>
      <c r="AFB78"/>
      <c r="AFC78"/>
      <c r="AFD78"/>
      <c r="AFE78"/>
      <c r="AFF78"/>
      <c r="AFG78"/>
      <c r="AFH78"/>
      <c r="AFI78"/>
      <c r="AFJ78"/>
      <c r="AFK78"/>
      <c r="AFL78"/>
      <c r="AFM78"/>
      <c r="AFN78"/>
      <c r="AFO78"/>
      <c r="AFP78"/>
      <c r="AFQ78"/>
      <c r="AFR78"/>
      <c r="AFS78"/>
      <c r="AFT78"/>
      <c r="AFU78"/>
      <c r="AFV78"/>
      <c r="AFW78"/>
      <c r="AFX78"/>
      <c r="AFY78"/>
      <c r="AFZ78"/>
      <c r="AGA78"/>
      <c r="AGB78"/>
      <c r="AGC78"/>
      <c r="AGD78"/>
      <c r="AGE78"/>
      <c r="AGF78"/>
      <c r="AGG78"/>
      <c r="AGH78"/>
      <c r="AGI78"/>
      <c r="AGJ78"/>
      <c r="AGK78"/>
      <c r="AGL78"/>
      <c r="AGM78"/>
      <c r="AGN78"/>
      <c r="AGO78"/>
      <c r="AGP78"/>
      <c r="AGQ78"/>
      <c r="AGR78"/>
      <c r="AGS78"/>
      <c r="AGT78"/>
      <c r="AGU78"/>
      <c r="AGV78"/>
      <c r="AGW78"/>
      <c r="AGX78"/>
      <c r="AGY78"/>
      <c r="AGZ78"/>
      <c r="AHA78"/>
      <c r="AHB78"/>
      <c r="AHC78"/>
      <c r="AHD78"/>
      <c r="AHE78"/>
      <c r="AHF78"/>
      <c r="AHG78"/>
      <c r="AHH78"/>
      <c r="AHI78"/>
      <c r="AHJ78"/>
      <c r="AHK78"/>
      <c r="AHL78"/>
      <c r="AHM78"/>
      <c r="AHN78"/>
      <c r="AHO78"/>
      <c r="AHP78"/>
      <c r="AHQ78"/>
      <c r="AHR78"/>
      <c r="AHS78"/>
      <c r="AHT78"/>
      <c r="AHU78"/>
      <c r="AHV78"/>
      <c r="AHW78"/>
      <c r="AHX78"/>
      <c r="AHY78"/>
      <c r="AHZ78"/>
      <c r="AIA78"/>
      <c r="AIB78"/>
      <c r="AIC78"/>
      <c r="AID78"/>
      <c r="AIE78"/>
      <c r="AIF78"/>
      <c r="AIG78"/>
      <c r="AIH78"/>
      <c r="AII78"/>
      <c r="AIJ78"/>
      <c r="AIK78"/>
      <c r="AIL78"/>
      <c r="AIM78"/>
      <c r="AIN78"/>
      <c r="AIO78"/>
      <c r="AIP78"/>
      <c r="AIQ78"/>
      <c r="AIR78"/>
      <c r="AIS78"/>
      <c r="AIT78"/>
      <c r="AIU78"/>
      <c r="AIV78"/>
      <c r="AIW78"/>
      <c r="AIX78"/>
      <c r="AIY78"/>
      <c r="AIZ78"/>
      <c r="AJA78"/>
      <c r="AJB78"/>
      <c r="AJC78"/>
      <c r="AJD78"/>
      <c r="AJE78"/>
      <c r="AJF78"/>
      <c r="AJG78"/>
      <c r="AJH78"/>
      <c r="AJI78"/>
      <c r="AJJ78"/>
      <c r="AJK78"/>
      <c r="AJL78"/>
      <c r="AJM78"/>
      <c r="AJN78"/>
      <c r="AJO78"/>
      <c r="AJP78"/>
      <c r="AJQ78"/>
      <c r="AJR78"/>
      <c r="AJS78"/>
      <c r="AJT78"/>
      <c r="AJU78"/>
      <c r="AJV78"/>
      <c r="AJW78"/>
      <c r="AJX78"/>
      <c r="AJY78"/>
      <c r="AJZ78"/>
      <c r="AKA78"/>
      <c r="AKB78"/>
      <c r="AKC78"/>
      <c r="AKD78"/>
      <c r="AKE78"/>
      <c r="AKF78"/>
      <c r="AKG78"/>
      <c r="AKH78"/>
      <c r="AKI78"/>
      <c r="AKJ78"/>
      <c r="AKK78"/>
      <c r="AKL78"/>
      <c r="AKM78"/>
      <c r="AKN78"/>
      <c r="AKO78"/>
      <c r="AKP78"/>
      <c r="AKQ78"/>
      <c r="AKR78"/>
      <c r="AKS78"/>
      <c r="AKT78"/>
      <c r="AKU78"/>
      <c r="AKV78"/>
      <c r="AKW78"/>
      <c r="AKX78"/>
      <c r="AKY78"/>
      <c r="AKZ78"/>
      <c r="ALA78"/>
      <c r="ALB78"/>
      <c r="ALC78"/>
      <c r="ALD78"/>
      <c r="ALE78"/>
      <c r="ALF78"/>
      <c r="ALG78"/>
      <c r="ALH78"/>
      <c r="ALI78"/>
      <c r="ALJ78"/>
      <c r="ALK78"/>
      <c r="ALL78"/>
      <c r="ALM78"/>
      <c r="ALN78"/>
      <c r="ALO78"/>
      <c r="ALP78"/>
      <c r="ALQ78"/>
      <c r="ALR78"/>
      <c r="ALS78"/>
      <c r="ALT78"/>
      <c r="ALU78"/>
      <c r="ALV78"/>
      <c r="ALW78"/>
      <c r="ALX78"/>
      <c r="ALY78"/>
      <c r="ALZ78"/>
      <c r="AMA78"/>
      <c r="AMB78"/>
      <c r="AMC78"/>
      <c r="AMD78"/>
      <c r="AME78"/>
      <c r="AMF78"/>
      <c r="AMG78"/>
      <c r="AMH78"/>
      <c r="AMI78"/>
      <c r="AMJ78"/>
      <c r="AMK78"/>
      <c r="AML78"/>
    </row>
    <row r="79" spans="1:1026" ht="31.5" x14ac:dyDescent="0.25">
      <c r="A79" s="212">
        <v>77</v>
      </c>
      <c r="B79" s="216" t="s">
        <v>924</v>
      </c>
      <c r="C79" s="215">
        <v>3</v>
      </c>
      <c r="D79" s="215">
        <v>0</v>
      </c>
      <c r="E79" s="215">
        <v>0</v>
      </c>
      <c r="F79" s="215">
        <f t="shared" si="38"/>
        <v>0</v>
      </c>
      <c r="G79" s="215">
        <v>0</v>
      </c>
      <c r="H79" s="215">
        <v>0</v>
      </c>
      <c r="I79" s="215">
        <f t="shared" si="39"/>
        <v>0</v>
      </c>
      <c r="J79" s="215">
        <v>0</v>
      </c>
      <c r="K79" s="215">
        <v>0</v>
      </c>
      <c r="L79" s="215">
        <f t="shared" si="40"/>
        <v>0</v>
      </c>
      <c r="M79" s="215">
        <v>882.58799999999997</v>
      </c>
      <c r="N79" s="215">
        <v>0.22409999999999999</v>
      </c>
      <c r="O79" s="215">
        <v>9.7151999999999994</v>
      </c>
      <c r="P79" s="215">
        <v>0.57419999999999993</v>
      </c>
      <c r="Q79" s="215">
        <v>1.9575</v>
      </c>
      <c r="R79" s="215">
        <v>7.5689999999999993E-2</v>
      </c>
      <c r="S79" s="215">
        <v>0</v>
      </c>
      <c r="T79" s="215">
        <v>0</v>
      </c>
      <c r="U79" s="215">
        <v>0</v>
      </c>
      <c r="V79" s="215">
        <v>0</v>
      </c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  <c r="OJ79"/>
      <c r="OK79"/>
      <c r="OL79"/>
      <c r="OM79"/>
      <c r="ON79"/>
      <c r="OO79"/>
      <c r="OP79"/>
      <c r="OQ79"/>
      <c r="OR79"/>
      <c r="OS79"/>
      <c r="OT79"/>
      <c r="OU79"/>
      <c r="OV79"/>
      <c r="OW79"/>
      <c r="OX79"/>
      <c r="OY79"/>
      <c r="OZ79"/>
      <c r="PA79"/>
      <c r="PB79"/>
      <c r="PC79"/>
      <c r="PD79"/>
      <c r="PE79"/>
      <c r="PF79"/>
      <c r="PG79"/>
      <c r="PH79"/>
      <c r="PI79"/>
      <c r="PJ79"/>
      <c r="PK79"/>
      <c r="PL79"/>
      <c r="PM79"/>
      <c r="PN79"/>
      <c r="PO79"/>
      <c r="PP79"/>
      <c r="PQ79"/>
      <c r="PR79"/>
      <c r="PS79"/>
      <c r="PT79"/>
      <c r="PU79"/>
      <c r="PV79"/>
      <c r="PW79"/>
      <c r="PX79"/>
      <c r="PY79"/>
      <c r="PZ79"/>
      <c r="QA79"/>
      <c r="QB79"/>
      <c r="QC79"/>
      <c r="QD79"/>
      <c r="QE79"/>
      <c r="QF79"/>
      <c r="QG79"/>
      <c r="QH79"/>
      <c r="QI79"/>
      <c r="QJ79"/>
      <c r="QK79"/>
      <c r="QL79"/>
      <c r="QM79"/>
      <c r="QN79"/>
      <c r="QO79"/>
      <c r="QP79"/>
      <c r="QQ79"/>
      <c r="QR79"/>
      <c r="QS79"/>
      <c r="QT79"/>
      <c r="QU79"/>
      <c r="QV79"/>
      <c r="QW79"/>
      <c r="QX79"/>
      <c r="QY79"/>
      <c r="QZ79"/>
      <c r="RA79"/>
      <c r="RB79"/>
      <c r="RC79"/>
      <c r="RD79"/>
      <c r="RE79"/>
      <c r="RF79"/>
      <c r="RG79"/>
      <c r="RH79"/>
      <c r="RI79"/>
      <c r="RJ79"/>
      <c r="RK79"/>
      <c r="RL79"/>
      <c r="RM79"/>
      <c r="RN79"/>
      <c r="RO79"/>
      <c r="RP79"/>
      <c r="RQ79"/>
      <c r="RR79"/>
      <c r="RS79"/>
      <c r="RT79"/>
      <c r="RU79"/>
      <c r="RV79"/>
      <c r="RW79"/>
      <c r="RX79"/>
      <c r="RY79"/>
      <c r="RZ79"/>
      <c r="SA79"/>
      <c r="SB79"/>
      <c r="SC79"/>
      <c r="SD79"/>
      <c r="SE79"/>
      <c r="SF79"/>
      <c r="SG79"/>
      <c r="SH79"/>
      <c r="SI79"/>
      <c r="SJ79"/>
      <c r="SK79"/>
      <c r="SL79"/>
      <c r="SM79"/>
      <c r="SN79"/>
      <c r="SO79"/>
      <c r="SP79"/>
      <c r="SQ79"/>
      <c r="SR79"/>
      <c r="SS79"/>
      <c r="ST79"/>
      <c r="SU79"/>
      <c r="SV79"/>
      <c r="SW79"/>
      <c r="SX79"/>
      <c r="SY79"/>
      <c r="SZ79"/>
      <c r="TA79"/>
      <c r="TB79"/>
      <c r="TC79"/>
      <c r="TD79"/>
      <c r="TE79"/>
      <c r="TF79"/>
      <c r="TG79"/>
      <c r="TH79"/>
      <c r="TI79"/>
      <c r="TJ79"/>
      <c r="TK79"/>
      <c r="TL79"/>
      <c r="TM79"/>
      <c r="TN79"/>
      <c r="TO79"/>
      <c r="TP79"/>
      <c r="TQ79"/>
      <c r="TR79"/>
      <c r="TS79"/>
      <c r="TT79"/>
      <c r="TU79"/>
      <c r="TV79"/>
      <c r="TW79"/>
      <c r="TX79"/>
      <c r="TY79"/>
      <c r="TZ79"/>
      <c r="UA79"/>
      <c r="UB79"/>
      <c r="UC79"/>
      <c r="UD79"/>
      <c r="UE79"/>
      <c r="UF79"/>
      <c r="UG79"/>
      <c r="UH79"/>
      <c r="UI79"/>
      <c r="UJ79"/>
      <c r="UK79"/>
      <c r="UL79"/>
      <c r="UM79"/>
      <c r="UN79"/>
      <c r="UO79"/>
      <c r="UP79"/>
      <c r="UQ79"/>
      <c r="UR79"/>
      <c r="US79"/>
      <c r="UT79"/>
      <c r="UU79"/>
      <c r="UV79"/>
      <c r="UW79"/>
      <c r="UX79"/>
      <c r="UY79"/>
      <c r="UZ79"/>
      <c r="VA79"/>
      <c r="VB79"/>
      <c r="VC79"/>
      <c r="VD79"/>
      <c r="VE79"/>
      <c r="VF79"/>
      <c r="VG79"/>
      <c r="VH79"/>
      <c r="VI79"/>
      <c r="VJ79"/>
      <c r="VK79"/>
      <c r="VL79"/>
      <c r="VM79"/>
      <c r="VN79"/>
      <c r="VO79"/>
      <c r="VP79"/>
      <c r="VQ79"/>
      <c r="VR79"/>
      <c r="VS79"/>
      <c r="VT79"/>
      <c r="VU79"/>
      <c r="VV79"/>
      <c r="VW79"/>
      <c r="VX79"/>
      <c r="VY79"/>
      <c r="VZ79"/>
      <c r="WA79"/>
      <c r="WB79"/>
      <c r="WC79"/>
      <c r="WD79"/>
      <c r="WE79"/>
      <c r="WF79"/>
      <c r="WG79"/>
      <c r="WH79"/>
      <c r="WI79"/>
      <c r="WJ79"/>
      <c r="WK79"/>
      <c r="WL79"/>
      <c r="WM79"/>
      <c r="WN79"/>
      <c r="WO79"/>
      <c r="WP79"/>
      <c r="WQ79"/>
      <c r="WR79"/>
      <c r="WS79"/>
      <c r="WT79"/>
      <c r="WU79"/>
      <c r="WV79"/>
      <c r="WW79"/>
      <c r="WX79"/>
      <c r="WY79"/>
      <c r="WZ79"/>
      <c r="XA79"/>
      <c r="XB79"/>
      <c r="XC79"/>
      <c r="XD79"/>
      <c r="XE79"/>
      <c r="XF79"/>
      <c r="XG79"/>
      <c r="XH79"/>
      <c r="XI79"/>
      <c r="XJ79"/>
      <c r="XK79"/>
      <c r="XL79"/>
      <c r="XM79"/>
      <c r="XN79"/>
      <c r="XO79"/>
      <c r="XP79"/>
      <c r="XQ79"/>
      <c r="XR79"/>
      <c r="XS79"/>
      <c r="XT79"/>
      <c r="XU79"/>
      <c r="XV79"/>
      <c r="XW79"/>
      <c r="XX79"/>
      <c r="XY79"/>
      <c r="XZ79"/>
      <c r="YA79"/>
      <c r="YB79"/>
      <c r="YC79"/>
      <c r="YD79"/>
      <c r="YE79"/>
      <c r="YF79"/>
      <c r="YG79"/>
      <c r="YH79"/>
      <c r="YI79"/>
      <c r="YJ79"/>
      <c r="YK79"/>
      <c r="YL79"/>
      <c r="YM79"/>
      <c r="YN79"/>
      <c r="YO79"/>
      <c r="YP79"/>
      <c r="YQ79"/>
      <c r="YR79"/>
      <c r="YS79"/>
      <c r="YT79"/>
      <c r="YU79"/>
      <c r="YV79"/>
      <c r="YW79"/>
      <c r="YX79"/>
      <c r="YY79"/>
      <c r="YZ79"/>
      <c r="ZA79"/>
      <c r="ZB79"/>
      <c r="ZC79"/>
      <c r="ZD79"/>
      <c r="ZE79"/>
      <c r="ZF79"/>
      <c r="ZG79"/>
      <c r="ZH79"/>
      <c r="ZI79"/>
      <c r="ZJ79"/>
      <c r="ZK79"/>
      <c r="ZL79"/>
      <c r="ZM79"/>
      <c r="ZN79"/>
      <c r="ZO79"/>
      <c r="ZP79"/>
      <c r="ZQ79"/>
      <c r="ZR79"/>
      <c r="ZS79"/>
      <c r="ZT79"/>
      <c r="ZU79"/>
      <c r="ZV79"/>
      <c r="ZW79"/>
      <c r="ZX79"/>
      <c r="ZY79"/>
      <c r="ZZ79"/>
      <c r="AAA79"/>
      <c r="AAB79"/>
      <c r="AAC79"/>
      <c r="AAD79"/>
      <c r="AAE79"/>
      <c r="AAF79"/>
      <c r="AAG79"/>
      <c r="AAH79"/>
      <c r="AAI79"/>
      <c r="AAJ79"/>
      <c r="AAK79"/>
      <c r="AAL79"/>
      <c r="AAM79"/>
      <c r="AAN79"/>
      <c r="AAO79"/>
      <c r="AAP79"/>
      <c r="AAQ79"/>
      <c r="AAR79"/>
      <c r="AAS79"/>
      <c r="AAT79"/>
      <c r="AAU79"/>
      <c r="AAV79"/>
      <c r="AAW79"/>
      <c r="AAX79"/>
      <c r="AAY79"/>
      <c r="AAZ79"/>
      <c r="ABA79"/>
      <c r="ABB79"/>
      <c r="ABC79"/>
      <c r="ABD79"/>
      <c r="ABE79"/>
      <c r="ABF79"/>
      <c r="ABG79"/>
      <c r="ABH79"/>
      <c r="ABI79"/>
      <c r="ABJ79"/>
      <c r="ABK79"/>
      <c r="ABL79"/>
      <c r="ABM79"/>
      <c r="ABN79"/>
      <c r="ABO79"/>
      <c r="ABP79"/>
      <c r="ABQ79"/>
      <c r="ABR79"/>
      <c r="ABS79"/>
      <c r="ABT79"/>
      <c r="ABU79"/>
      <c r="ABV79"/>
      <c r="ABW79"/>
      <c r="ABX79"/>
      <c r="ABY79"/>
      <c r="ABZ79"/>
      <c r="ACA79"/>
      <c r="ACB79"/>
      <c r="ACC79"/>
      <c r="ACD79"/>
      <c r="ACE79"/>
      <c r="ACF79"/>
      <c r="ACG79"/>
      <c r="ACH79"/>
      <c r="ACI79"/>
      <c r="ACJ79"/>
      <c r="ACK79"/>
      <c r="ACL79"/>
      <c r="ACM79"/>
      <c r="ACN79"/>
      <c r="ACO79"/>
      <c r="ACP79"/>
      <c r="ACQ79"/>
      <c r="ACR79"/>
      <c r="ACS79"/>
      <c r="ACT79"/>
      <c r="ACU79"/>
      <c r="ACV79"/>
      <c r="ACW79"/>
      <c r="ACX79"/>
      <c r="ACY79"/>
      <c r="ACZ79"/>
      <c r="ADA79"/>
      <c r="ADB79"/>
      <c r="ADC79"/>
      <c r="ADD79"/>
      <c r="ADE79"/>
      <c r="ADF79"/>
      <c r="ADG79"/>
      <c r="ADH79"/>
      <c r="ADI79"/>
      <c r="ADJ79"/>
      <c r="ADK79"/>
      <c r="ADL79"/>
      <c r="ADM79"/>
      <c r="ADN79"/>
      <c r="ADO79"/>
      <c r="ADP79"/>
      <c r="ADQ79"/>
      <c r="ADR79"/>
      <c r="ADS79"/>
      <c r="ADT79"/>
      <c r="ADU79"/>
      <c r="ADV79"/>
      <c r="ADW79"/>
      <c r="ADX79"/>
      <c r="ADY79"/>
      <c r="ADZ79"/>
      <c r="AEA79"/>
      <c r="AEB79"/>
      <c r="AEC79"/>
      <c r="AED79"/>
      <c r="AEE79"/>
      <c r="AEF79"/>
      <c r="AEG79"/>
      <c r="AEH79"/>
      <c r="AEI79"/>
      <c r="AEJ79"/>
      <c r="AEK79"/>
      <c r="AEL79"/>
      <c r="AEM79"/>
      <c r="AEN79"/>
      <c r="AEO79"/>
      <c r="AEP79"/>
      <c r="AEQ79"/>
      <c r="AER79"/>
      <c r="AES79"/>
      <c r="AET79"/>
      <c r="AEU79"/>
      <c r="AEV79"/>
      <c r="AEW79"/>
      <c r="AEX79"/>
      <c r="AEY79"/>
      <c r="AEZ79"/>
      <c r="AFA79"/>
      <c r="AFB79"/>
      <c r="AFC79"/>
      <c r="AFD79"/>
      <c r="AFE79"/>
      <c r="AFF79"/>
      <c r="AFG79"/>
      <c r="AFH79"/>
      <c r="AFI79"/>
      <c r="AFJ79"/>
      <c r="AFK79"/>
      <c r="AFL79"/>
      <c r="AFM79"/>
      <c r="AFN79"/>
      <c r="AFO79"/>
      <c r="AFP79"/>
      <c r="AFQ79"/>
      <c r="AFR79"/>
      <c r="AFS79"/>
      <c r="AFT79"/>
      <c r="AFU79"/>
      <c r="AFV79"/>
      <c r="AFW79"/>
      <c r="AFX79"/>
      <c r="AFY79"/>
      <c r="AFZ79"/>
      <c r="AGA79"/>
      <c r="AGB79"/>
      <c r="AGC79"/>
      <c r="AGD79"/>
      <c r="AGE79"/>
      <c r="AGF79"/>
      <c r="AGG79"/>
      <c r="AGH79"/>
      <c r="AGI79"/>
      <c r="AGJ79"/>
      <c r="AGK79"/>
      <c r="AGL79"/>
      <c r="AGM79"/>
      <c r="AGN79"/>
      <c r="AGO79"/>
      <c r="AGP79"/>
      <c r="AGQ79"/>
      <c r="AGR79"/>
      <c r="AGS79"/>
      <c r="AGT79"/>
      <c r="AGU79"/>
      <c r="AGV79"/>
      <c r="AGW79"/>
      <c r="AGX79"/>
      <c r="AGY79"/>
      <c r="AGZ79"/>
      <c r="AHA79"/>
      <c r="AHB79"/>
      <c r="AHC79"/>
      <c r="AHD79"/>
      <c r="AHE79"/>
      <c r="AHF79"/>
      <c r="AHG79"/>
      <c r="AHH79"/>
      <c r="AHI79"/>
      <c r="AHJ79"/>
      <c r="AHK79"/>
      <c r="AHL79"/>
      <c r="AHM79"/>
      <c r="AHN79"/>
      <c r="AHO79"/>
      <c r="AHP79"/>
      <c r="AHQ79"/>
      <c r="AHR79"/>
      <c r="AHS79"/>
      <c r="AHT79"/>
      <c r="AHU79"/>
      <c r="AHV79"/>
      <c r="AHW79"/>
      <c r="AHX79"/>
      <c r="AHY79"/>
      <c r="AHZ79"/>
      <c r="AIA79"/>
      <c r="AIB79"/>
      <c r="AIC79"/>
      <c r="AID79"/>
      <c r="AIE79"/>
      <c r="AIF79"/>
      <c r="AIG79"/>
      <c r="AIH79"/>
      <c r="AII79"/>
      <c r="AIJ79"/>
      <c r="AIK79"/>
      <c r="AIL79"/>
      <c r="AIM79"/>
      <c r="AIN79"/>
      <c r="AIO79"/>
      <c r="AIP79"/>
      <c r="AIQ79"/>
      <c r="AIR79"/>
      <c r="AIS79"/>
      <c r="AIT79"/>
      <c r="AIU79"/>
      <c r="AIV79"/>
      <c r="AIW79"/>
      <c r="AIX79"/>
      <c r="AIY79"/>
      <c r="AIZ79"/>
      <c r="AJA79"/>
      <c r="AJB79"/>
      <c r="AJC79"/>
      <c r="AJD79"/>
      <c r="AJE79"/>
      <c r="AJF79"/>
      <c r="AJG79"/>
      <c r="AJH79"/>
      <c r="AJI79"/>
      <c r="AJJ79"/>
      <c r="AJK79"/>
      <c r="AJL79"/>
      <c r="AJM79"/>
      <c r="AJN79"/>
      <c r="AJO79"/>
      <c r="AJP79"/>
      <c r="AJQ79"/>
      <c r="AJR79"/>
      <c r="AJS79"/>
      <c r="AJT79"/>
      <c r="AJU79"/>
      <c r="AJV79"/>
      <c r="AJW79"/>
      <c r="AJX79"/>
      <c r="AJY79"/>
      <c r="AJZ79"/>
      <c r="AKA79"/>
      <c r="AKB79"/>
      <c r="AKC79"/>
      <c r="AKD79"/>
      <c r="AKE79"/>
      <c r="AKF79"/>
      <c r="AKG79"/>
      <c r="AKH79"/>
      <c r="AKI79"/>
      <c r="AKJ79"/>
      <c r="AKK79"/>
      <c r="AKL79"/>
      <c r="AKM79"/>
      <c r="AKN79"/>
      <c r="AKO79"/>
      <c r="AKP79"/>
      <c r="AKQ79"/>
      <c r="AKR79"/>
      <c r="AKS79"/>
      <c r="AKT79"/>
      <c r="AKU79"/>
      <c r="AKV79"/>
      <c r="AKW79"/>
      <c r="AKX79"/>
      <c r="AKY79"/>
      <c r="AKZ79"/>
      <c r="ALA79"/>
      <c r="ALB79"/>
      <c r="ALC79"/>
      <c r="ALD79"/>
      <c r="ALE79"/>
      <c r="ALF79"/>
      <c r="ALG79"/>
      <c r="ALH79"/>
      <c r="ALI79"/>
      <c r="ALJ79"/>
      <c r="ALK79"/>
      <c r="ALL79"/>
      <c r="ALM79"/>
      <c r="ALN79"/>
      <c r="ALO79"/>
      <c r="ALP79"/>
      <c r="ALQ79"/>
      <c r="ALR79"/>
      <c r="ALS79"/>
      <c r="ALT79"/>
      <c r="ALU79"/>
      <c r="ALV79"/>
      <c r="ALW79"/>
      <c r="ALX79"/>
      <c r="ALY79"/>
      <c r="ALZ79"/>
      <c r="AMA79"/>
      <c r="AMB79"/>
      <c r="AMC79"/>
      <c r="AMD79"/>
      <c r="AME79"/>
      <c r="AMF79"/>
      <c r="AMG79"/>
      <c r="AMH79"/>
      <c r="AMI79"/>
      <c r="AMJ79"/>
      <c r="AMK79"/>
      <c r="AML79"/>
    </row>
    <row r="80" spans="1:1026" ht="18.75" x14ac:dyDescent="0.25">
      <c r="A80" s="360" t="s">
        <v>925</v>
      </c>
      <c r="B80" s="360"/>
      <c r="C80" s="217">
        <f>SUM(C4:C79)-C7-C19-C29-C41-C50-C60-C53-C65-C68-C57-C30-C37-C26</f>
        <v>2020.1999999999998</v>
      </c>
      <c r="D80" s="217">
        <f>SUM(D4:D79)-D7-D19-D26-D29-D30-D37-D41-D50-D53-D57-D60-D65-D68</f>
        <v>97.056014666666741</v>
      </c>
      <c r="E80" s="217">
        <f t="shared" ref="E80:V80" si="41">SUM(E4:E79)-E7-E19-E26-E29-E30-E37-E41-E50-E53-E57-E60-E65-E68</f>
        <v>61.575579999999974</v>
      </c>
      <c r="F80" s="217">
        <f t="shared" si="41"/>
        <v>35.480434666666682</v>
      </c>
      <c r="G80" s="217">
        <f t="shared" si="41"/>
        <v>81.024029333333303</v>
      </c>
      <c r="H80" s="217">
        <f t="shared" si="41"/>
        <v>61.711280000000002</v>
      </c>
      <c r="I80" s="217">
        <f t="shared" si="41"/>
        <v>19.312749333333329</v>
      </c>
      <c r="J80" s="217">
        <f t="shared" si="41"/>
        <v>296.93047999999982</v>
      </c>
      <c r="K80" s="217">
        <f t="shared" si="41"/>
        <v>30.461000000000009</v>
      </c>
      <c r="L80" s="217">
        <f t="shared" si="41"/>
        <v>2313.4912426666665</v>
      </c>
      <c r="M80" s="217">
        <f t="shared" si="41"/>
        <v>2657.3294933333341</v>
      </c>
      <c r="N80" s="217">
        <f t="shared" si="41"/>
        <v>3940.4917333333333</v>
      </c>
      <c r="O80" s="217">
        <f t="shared" si="41"/>
        <v>1025.1226933333335</v>
      </c>
      <c r="P80" s="217">
        <f t="shared" si="41"/>
        <v>370.80921599999988</v>
      </c>
      <c r="Q80" s="217">
        <f t="shared" si="41"/>
        <v>1584.5491000000006</v>
      </c>
      <c r="R80" s="217">
        <f t="shared" si="41"/>
        <v>21.689184000000015</v>
      </c>
      <c r="S80" s="217">
        <f t="shared" si="41"/>
        <v>2490.5579999999986</v>
      </c>
      <c r="T80" s="217">
        <f t="shared" si="41"/>
        <v>1.1831480000000003</v>
      </c>
      <c r="U80" s="217">
        <f t="shared" si="41"/>
        <v>2.0884239999999998</v>
      </c>
      <c r="V80" s="217">
        <f t="shared" si="41"/>
        <v>93.93</v>
      </c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  <c r="ND80"/>
      <c r="NE80"/>
      <c r="NF80"/>
      <c r="NG80"/>
      <c r="NH80"/>
      <c r="NI80"/>
      <c r="NJ80"/>
      <c r="NK80"/>
      <c r="NL80"/>
      <c r="NM80"/>
      <c r="NN80"/>
      <c r="NO80"/>
      <c r="NP80"/>
      <c r="NQ80"/>
      <c r="NR80"/>
      <c r="NS80"/>
      <c r="NT80"/>
      <c r="NU80"/>
      <c r="NV80"/>
      <c r="NW80"/>
      <c r="NX80"/>
      <c r="NY80"/>
      <c r="NZ80"/>
      <c r="OA80"/>
      <c r="OB80"/>
      <c r="OC80"/>
      <c r="OD80"/>
      <c r="OE80"/>
      <c r="OF80"/>
      <c r="OG80"/>
      <c r="OH80"/>
      <c r="OI80"/>
      <c r="OJ80"/>
      <c r="OK80"/>
      <c r="OL80"/>
      <c r="OM80"/>
      <c r="ON80"/>
      <c r="OO80"/>
      <c r="OP80"/>
      <c r="OQ80"/>
      <c r="OR80"/>
      <c r="OS80"/>
      <c r="OT80"/>
      <c r="OU80"/>
      <c r="OV80"/>
      <c r="OW80"/>
      <c r="OX80"/>
      <c r="OY80"/>
      <c r="OZ80"/>
      <c r="PA80"/>
      <c r="PB80"/>
      <c r="PC80"/>
      <c r="PD80"/>
      <c r="PE80"/>
      <c r="PF80"/>
      <c r="PG80"/>
      <c r="PH80"/>
      <c r="PI80"/>
      <c r="PJ80"/>
      <c r="PK80"/>
      <c r="PL80"/>
      <c r="PM80"/>
      <c r="PN80"/>
      <c r="PO80"/>
      <c r="PP80"/>
      <c r="PQ80"/>
      <c r="PR80"/>
      <c r="PS80"/>
      <c r="PT80"/>
      <c r="PU80"/>
      <c r="PV80"/>
      <c r="PW80"/>
      <c r="PX80"/>
      <c r="PY80"/>
      <c r="PZ80"/>
      <c r="QA80"/>
      <c r="QB80"/>
      <c r="QC80"/>
      <c r="QD80"/>
      <c r="QE80"/>
      <c r="QF80"/>
      <c r="QG80"/>
      <c r="QH80"/>
      <c r="QI80"/>
      <c r="QJ80"/>
      <c r="QK80"/>
      <c r="QL80"/>
      <c r="QM80"/>
      <c r="QN80"/>
      <c r="QO80"/>
      <c r="QP80"/>
      <c r="QQ80"/>
      <c r="QR80"/>
      <c r="QS80"/>
      <c r="QT80"/>
      <c r="QU80"/>
      <c r="QV80"/>
      <c r="QW80"/>
      <c r="QX80"/>
      <c r="QY80"/>
      <c r="QZ80"/>
      <c r="RA80"/>
      <c r="RB80"/>
      <c r="RC80"/>
      <c r="RD80"/>
      <c r="RE80"/>
      <c r="RF80"/>
      <c r="RG80"/>
      <c r="RH80"/>
      <c r="RI80"/>
      <c r="RJ80"/>
      <c r="RK80"/>
      <c r="RL80"/>
      <c r="RM80"/>
      <c r="RN80"/>
      <c r="RO80"/>
      <c r="RP80"/>
      <c r="RQ80"/>
      <c r="RR80"/>
      <c r="RS80"/>
      <c r="RT80"/>
      <c r="RU80"/>
      <c r="RV80"/>
      <c r="RW80"/>
      <c r="RX80"/>
      <c r="RY80"/>
      <c r="RZ80"/>
      <c r="SA80"/>
      <c r="SB80"/>
      <c r="SC80"/>
      <c r="SD80"/>
      <c r="SE80"/>
      <c r="SF80"/>
      <c r="SG80"/>
      <c r="SH80"/>
      <c r="SI80"/>
      <c r="SJ80"/>
      <c r="SK80"/>
      <c r="SL80"/>
      <c r="SM80"/>
      <c r="SN80"/>
      <c r="SO80"/>
      <c r="SP80"/>
      <c r="SQ80"/>
      <c r="SR80"/>
      <c r="SS80"/>
      <c r="ST80"/>
      <c r="SU80"/>
      <c r="SV80"/>
      <c r="SW80"/>
      <c r="SX80"/>
      <c r="SY80"/>
      <c r="SZ80"/>
      <c r="TA80"/>
      <c r="TB80"/>
      <c r="TC80"/>
      <c r="TD80"/>
      <c r="TE80"/>
      <c r="TF80"/>
      <c r="TG80"/>
      <c r="TH80"/>
      <c r="TI80"/>
      <c r="TJ80"/>
      <c r="TK80"/>
      <c r="TL80"/>
      <c r="TM80"/>
      <c r="TN80"/>
      <c r="TO80"/>
      <c r="TP80"/>
      <c r="TQ80"/>
      <c r="TR80"/>
      <c r="TS80"/>
      <c r="TT80"/>
      <c r="TU80"/>
      <c r="TV80"/>
      <c r="TW80"/>
      <c r="TX80"/>
      <c r="TY80"/>
      <c r="TZ80"/>
      <c r="UA80"/>
      <c r="UB80"/>
      <c r="UC80"/>
      <c r="UD80"/>
      <c r="UE80"/>
      <c r="UF80"/>
      <c r="UG80"/>
      <c r="UH80"/>
      <c r="UI80"/>
      <c r="UJ80"/>
      <c r="UK80"/>
      <c r="UL80"/>
      <c r="UM80"/>
      <c r="UN80"/>
      <c r="UO80"/>
      <c r="UP80"/>
      <c r="UQ80"/>
      <c r="UR80"/>
      <c r="US80"/>
      <c r="UT80"/>
      <c r="UU80"/>
      <c r="UV80"/>
      <c r="UW80"/>
      <c r="UX80"/>
      <c r="UY80"/>
      <c r="UZ80"/>
      <c r="VA80"/>
      <c r="VB80"/>
      <c r="VC80"/>
      <c r="VD80"/>
      <c r="VE80"/>
      <c r="VF80"/>
      <c r="VG80"/>
      <c r="VH80"/>
      <c r="VI80"/>
      <c r="VJ80"/>
      <c r="VK80"/>
      <c r="VL80"/>
      <c r="VM80"/>
      <c r="VN80"/>
      <c r="VO80"/>
      <c r="VP80"/>
      <c r="VQ80"/>
      <c r="VR80"/>
      <c r="VS80"/>
      <c r="VT80"/>
      <c r="VU80"/>
      <c r="VV80"/>
      <c r="VW80"/>
      <c r="VX80"/>
      <c r="VY80"/>
      <c r="VZ80"/>
      <c r="WA80"/>
      <c r="WB80"/>
      <c r="WC80"/>
      <c r="WD80"/>
      <c r="WE80"/>
      <c r="WF80"/>
      <c r="WG80"/>
      <c r="WH80"/>
      <c r="WI80"/>
      <c r="WJ80"/>
      <c r="WK80"/>
      <c r="WL80"/>
      <c r="WM80"/>
      <c r="WN80"/>
      <c r="WO80"/>
      <c r="WP80"/>
      <c r="WQ80"/>
      <c r="WR80"/>
      <c r="WS80"/>
      <c r="WT80"/>
      <c r="WU80"/>
      <c r="WV80"/>
      <c r="WW80"/>
      <c r="WX80"/>
      <c r="WY80"/>
      <c r="WZ80"/>
      <c r="XA80"/>
      <c r="XB80"/>
      <c r="XC80"/>
      <c r="XD80"/>
      <c r="XE80"/>
      <c r="XF80"/>
      <c r="XG80"/>
      <c r="XH80"/>
      <c r="XI80"/>
      <c r="XJ80"/>
      <c r="XK80"/>
      <c r="XL80"/>
      <c r="XM80"/>
      <c r="XN80"/>
      <c r="XO80"/>
      <c r="XP80"/>
      <c r="XQ80"/>
      <c r="XR80"/>
      <c r="XS80"/>
      <c r="XT80"/>
      <c r="XU80"/>
      <c r="XV80"/>
      <c r="XW80"/>
      <c r="XX80"/>
      <c r="XY80"/>
      <c r="XZ80"/>
      <c r="YA80"/>
      <c r="YB80"/>
      <c r="YC80"/>
      <c r="YD80"/>
      <c r="YE80"/>
      <c r="YF80"/>
      <c r="YG80"/>
      <c r="YH80"/>
      <c r="YI80"/>
      <c r="YJ80"/>
      <c r="YK80"/>
      <c r="YL80"/>
      <c r="YM80"/>
      <c r="YN80"/>
      <c r="YO80"/>
      <c r="YP80"/>
      <c r="YQ80"/>
      <c r="YR80"/>
      <c r="YS80"/>
      <c r="YT80"/>
      <c r="YU80"/>
      <c r="YV80"/>
      <c r="YW80"/>
      <c r="YX80"/>
      <c r="YY80"/>
      <c r="YZ80"/>
      <c r="ZA80"/>
      <c r="ZB80"/>
      <c r="ZC80"/>
      <c r="ZD80"/>
      <c r="ZE80"/>
      <c r="ZF80"/>
      <c r="ZG80"/>
      <c r="ZH80"/>
      <c r="ZI80"/>
      <c r="ZJ80"/>
      <c r="ZK80"/>
      <c r="ZL80"/>
      <c r="ZM80"/>
      <c r="ZN80"/>
      <c r="ZO80"/>
      <c r="ZP80"/>
      <c r="ZQ80"/>
      <c r="ZR80"/>
      <c r="ZS80"/>
      <c r="ZT80"/>
      <c r="ZU80"/>
      <c r="ZV80"/>
      <c r="ZW80"/>
      <c r="ZX80"/>
      <c r="ZY80"/>
      <c r="ZZ80"/>
      <c r="AAA80"/>
      <c r="AAB80"/>
      <c r="AAC80"/>
      <c r="AAD80"/>
      <c r="AAE80"/>
      <c r="AAF80"/>
      <c r="AAG80"/>
      <c r="AAH80"/>
      <c r="AAI80"/>
      <c r="AAJ80"/>
      <c r="AAK80"/>
      <c r="AAL80"/>
      <c r="AAM80"/>
      <c r="AAN80"/>
      <c r="AAO80"/>
      <c r="AAP80"/>
      <c r="AAQ80"/>
      <c r="AAR80"/>
      <c r="AAS80"/>
      <c r="AAT80"/>
      <c r="AAU80"/>
      <c r="AAV80"/>
      <c r="AAW80"/>
      <c r="AAX80"/>
      <c r="AAY80"/>
      <c r="AAZ80"/>
      <c r="ABA80"/>
      <c r="ABB80"/>
      <c r="ABC80"/>
      <c r="ABD80"/>
      <c r="ABE80"/>
      <c r="ABF80"/>
      <c r="ABG80"/>
      <c r="ABH80"/>
      <c r="ABI80"/>
      <c r="ABJ80"/>
      <c r="ABK80"/>
      <c r="ABL80"/>
      <c r="ABM80"/>
      <c r="ABN80"/>
      <c r="ABO80"/>
      <c r="ABP80"/>
      <c r="ABQ80"/>
      <c r="ABR80"/>
      <c r="ABS80"/>
      <c r="ABT80"/>
      <c r="ABU80"/>
      <c r="ABV80"/>
      <c r="ABW80"/>
      <c r="ABX80"/>
      <c r="ABY80"/>
      <c r="ABZ80"/>
      <c r="ACA80"/>
      <c r="ACB80"/>
      <c r="ACC80"/>
      <c r="ACD80"/>
      <c r="ACE80"/>
      <c r="ACF80"/>
      <c r="ACG80"/>
      <c r="ACH80"/>
      <c r="ACI80"/>
      <c r="ACJ80"/>
      <c r="ACK80"/>
      <c r="ACL80"/>
      <c r="ACM80"/>
      <c r="ACN80"/>
      <c r="ACO80"/>
      <c r="ACP80"/>
      <c r="ACQ80"/>
      <c r="ACR80"/>
      <c r="ACS80"/>
      <c r="ACT80"/>
      <c r="ACU80"/>
      <c r="ACV80"/>
      <c r="ACW80"/>
      <c r="ACX80"/>
      <c r="ACY80"/>
      <c r="ACZ80"/>
      <c r="ADA80"/>
      <c r="ADB80"/>
      <c r="ADC80"/>
      <c r="ADD80"/>
      <c r="ADE80"/>
      <c r="ADF80"/>
      <c r="ADG80"/>
      <c r="ADH80"/>
      <c r="ADI80"/>
      <c r="ADJ80"/>
      <c r="ADK80"/>
      <c r="ADL80"/>
      <c r="ADM80"/>
      <c r="ADN80"/>
      <c r="ADO80"/>
      <c r="ADP80"/>
      <c r="ADQ80"/>
      <c r="ADR80"/>
      <c r="ADS80"/>
      <c r="ADT80"/>
      <c r="ADU80"/>
      <c r="ADV80"/>
      <c r="ADW80"/>
      <c r="ADX80"/>
      <c r="ADY80"/>
      <c r="ADZ80"/>
      <c r="AEA80"/>
      <c r="AEB80"/>
      <c r="AEC80"/>
      <c r="AED80"/>
      <c r="AEE80"/>
      <c r="AEF80"/>
      <c r="AEG80"/>
      <c r="AEH80"/>
      <c r="AEI80"/>
      <c r="AEJ80"/>
      <c r="AEK80"/>
      <c r="AEL80"/>
      <c r="AEM80"/>
      <c r="AEN80"/>
      <c r="AEO80"/>
      <c r="AEP80"/>
      <c r="AEQ80"/>
      <c r="AER80"/>
      <c r="AES80"/>
      <c r="AET80"/>
      <c r="AEU80"/>
      <c r="AEV80"/>
      <c r="AEW80"/>
      <c r="AEX80"/>
      <c r="AEY80"/>
      <c r="AEZ80"/>
      <c r="AFA80"/>
      <c r="AFB80"/>
      <c r="AFC80"/>
      <c r="AFD80"/>
      <c r="AFE80"/>
      <c r="AFF80"/>
      <c r="AFG80"/>
      <c r="AFH80"/>
      <c r="AFI80"/>
      <c r="AFJ80"/>
      <c r="AFK80"/>
      <c r="AFL80"/>
      <c r="AFM80"/>
      <c r="AFN80"/>
      <c r="AFO80"/>
      <c r="AFP80"/>
      <c r="AFQ80"/>
      <c r="AFR80"/>
      <c r="AFS80"/>
      <c r="AFT80"/>
      <c r="AFU80"/>
      <c r="AFV80"/>
      <c r="AFW80"/>
      <c r="AFX80"/>
      <c r="AFY80"/>
      <c r="AFZ80"/>
      <c r="AGA80"/>
      <c r="AGB80"/>
      <c r="AGC80"/>
      <c r="AGD80"/>
      <c r="AGE80"/>
      <c r="AGF80"/>
      <c r="AGG80"/>
      <c r="AGH80"/>
      <c r="AGI80"/>
      <c r="AGJ80"/>
      <c r="AGK80"/>
      <c r="AGL80"/>
      <c r="AGM80"/>
      <c r="AGN80"/>
      <c r="AGO80"/>
      <c r="AGP80"/>
      <c r="AGQ80"/>
      <c r="AGR80"/>
      <c r="AGS80"/>
      <c r="AGT80"/>
      <c r="AGU80"/>
      <c r="AGV80"/>
      <c r="AGW80"/>
      <c r="AGX80"/>
      <c r="AGY80"/>
      <c r="AGZ80"/>
      <c r="AHA80"/>
      <c r="AHB80"/>
      <c r="AHC80"/>
      <c r="AHD80"/>
      <c r="AHE80"/>
      <c r="AHF80"/>
      <c r="AHG80"/>
      <c r="AHH80"/>
      <c r="AHI80"/>
      <c r="AHJ80"/>
      <c r="AHK80"/>
      <c r="AHL80"/>
      <c r="AHM80"/>
      <c r="AHN80"/>
      <c r="AHO80"/>
      <c r="AHP80"/>
      <c r="AHQ80"/>
      <c r="AHR80"/>
      <c r="AHS80"/>
      <c r="AHT80"/>
      <c r="AHU80"/>
      <c r="AHV80"/>
      <c r="AHW80"/>
      <c r="AHX80"/>
      <c r="AHY80"/>
      <c r="AHZ80"/>
      <c r="AIA80"/>
      <c r="AIB80"/>
      <c r="AIC80"/>
      <c r="AID80"/>
      <c r="AIE80"/>
      <c r="AIF80"/>
      <c r="AIG80"/>
      <c r="AIH80"/>
      <c r="AII80"/>
      <c r="AIJ80"/>
      <c r="AIK80"/>
      <c r="AIL80"/>
      <c r="AIM80"/>
      <c r="AIN80"/>
      <c r="AIO80"/>
      <c r="AIP80"/>
      <c r="AIQ80"/>
      <c r="AIR80"/>
      <c r="AIS80"/>
      <c r="AIT80"/>
      <c r="AIU80"/>
      <c r="AIV80"/>
      <c r="AIW80"/>
      <c r="AIX80"/>
      <c r="AIY80"/>
      <c r="AIZ80"/>
      <c r="AJA80"/>
      <c r="AJB80"/>
      <c r="AJC80"/>
      <c r="AJD80"/>
      <c r="AJE80"/>
      <c r="AJF80"/>
      <c r="AJG80"/>
      <c r="AJH80"/>
      <c r="AJI80"/>
      <c r="AJJ80"/>
      <c r="AJK80"/>
      <c r="AJL80"/>
      <c r="AJM80"/>
      <c r="AJN80"/>
      <c r="AJO80"/>
      <c r="AJP80"/>
      <c r="AJQ80"/>
      <c r="AJR80"/>
      <c r="AJS80"/>
      <c r="AJT80"/>
      <c r="AJU80"/>
      <c r="AJV80"/>
      <c r="AJW80"/>
      <c r="AJX80"/>
      <c r="AJY80"/>
      <c r="AJZ80"/>
      <c r="AKA80"/>
      <c r="AKB80"/>
      <c r="AKC80"/>
      <c r="AKD80"/>
      <c r="AKE80"/>
      <c r="AKF80"/>
      <c r="AKG80"/>
      <c r="AKH80"/>
      <c r="AKI80"/>
      <c r="AKJ80"/>
      <c r="AKK80"/>
      <c r="AKL80"/>
      <c r="AKM80"/>
      <c r="AKN80"/>
      <c r="AKO80"/>
      <c r="AKP80"/>
      <c r="AKQ80"/>
      <c r="AKR80"/>
      <c r="AKS80"/>
      <c r="AKT80"/>
      <c r="AKU80"/>
      <c r="AKV80"/>
      <c r="AKW80"/>
      <c r="AKX80"/>
      <c r="AKY80"/>
      <c r="AKZ80"/>
      <c r="ALA80"/>
      <c r="ALB80"/>
      <c r="ALC80"/>
      <c r="ALD80"/>
      <c r="ALE80"/>
      <c r="ALF80"/>
      <c r="ALG80"/>
      <c r="ALH80"/>
      <c r="ALI80"/>
      <c r="ALJ80"/>
      <c r="ALK80"/>
      <c r="ALL80"/>
      <c r="ALM80"/>
      <c r="ALN80"/>
      <c r="ALO80"/>
      <c r="ALP80"/>
      <c r="ALQ80"/>
      <c r="ALR80"/>
      <c r="ALS80"/>
      <c r="ALT80"/>
      <c r="ALU80"/>
      <c r="ALV80"/>
      <c r="ALW80"/>
      <c r="ALX80"/>
      <c r="ALY80"/>
      <c r="ALZ80"/>
      <c r="AMA80"/>
      <c r="AMB80"/>
      <c r="AMC80"/>
      <c r="AMD80"/>
      <c r="AME80"/>
      <c r="AMF80"/>
      <c r="AMG80"/>
      <c r="AMH80"/>
      <c r="AMI80"/>
      <c r="AMJ80"/>
      <c r="AMK80"/>
      <c r="AML80"/>
    </row>
  </sheetData>
  <mergeCells count="16">
    <mergeCell ref="A80:B80"/>
    <mergeCell ref="A1:V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R2"/>
    <mergeCell ref="S2:V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27"/>
  <sheetViews>
    <sheetView zoomScaleNormal="100" zoomScaleSheetLayoutView="75" workbookViewId="0">
      <selection activeCell="U8" sqref="U8"/>
    </sheetView>
  </sheetViews>
  <sheetFormatPr defaultColWidth="9.140625" defaultRowHeight="16.5" x14ac:dyDescent="0.3"/>
  <cols>
    <col min="1" max="1" width="30.85546875" style="3" customWidth="1"/>
    <col min="2" max="2" width="9.140625" style="3"/>
    <col min="3" max="3" width="12" style="3" customWidth="1"/>
    <col min="4" max="4" width="15.28515625" style="3" customWidth="1"/>
    <col min="5" max="5" width="12" style="3" customWidth="1"/>
    <col min="6" max="6" width="13" style="3" customWidth="1"/>
    <col min="7" max="7" width="9.140625" style="3"/>
    <col min="8" max="8" width="12.85546875" style="3" customWidth="1"/>
    <col min="9" max="16384" width="9.140625" style="3"/>
  </cols>
  <sheetData>
    <row r="1" spans="1:20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8"/>
      <c r="P1" s="8"/>
      <c r="Q1" s="8" t="s">
        <v>945</v>
      </c>
      <c r="R1" s="4"/>
      <c r="S1" s="4"/>
    </row>
    <row r="2" spans="1:20" ht="16.5" customHeight="1" x14ac:dyDescent="0.3">
      <c r="A2" s="305" t="s">
        <v>941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91"/>
      <c r="Q2" s="5"/>
      <c r="R2" s="5"/>
      <c r="S2" s="5"/>
      <c r="T2" s="6"/>
    </row>
    <row r="3" spans="1:20" ht="17.25" thickBot="1" x14ac:dyDescent="0.35">
      <c r="A3" s="306"/>
      <c r="B3" s="306"/>
      <c r="C3" s="306"/>
      <c r="D3" s="307"/>
      <c r="E3" s="306"/>
      <c r="F3" s="306"/>
      <c r="G3" s="306"/>
      <c r="H3" s="308"/>
      <c r="I3" s="306"/>
      <c r="J3" s="306"/>
      <c r="K3" s="306"/>
      <c r="L3" s="306"/>
      <c r="M3" s="306"/>
      <c r="N3" s="306"/>
      <c r="O3" s="306"/>
      <c r="P3" s="91"/>
      <c r="Q3" s="4"/>
      <c r="R3" s="4"/>
      <c r="S3" s="4"/>
      <c r="T3" s="6"/>
    </row>
    <row r="4" spans="1:20" ht="13.9" customHeight="1" x14ac:dyDescent="0.3">
      <c r="A4" s="309" t="s">
        <v>802</v>
      </c>
      <c r="B4" s="311" t="s">
        <v>62</v>
      </c>
      <c r="C4" s="311" t="s">
        <v>63</v>
      </c>
      <c r="D4" s="311"/>
      <c r="E4" s="311"/>
      <c r="F4" s="311"/>
      <c r="G4" s="311" t="s">
        <v>64</v>
      </c>
      <c r="H4" s="311" t="s">
        <v>747</v>
      </c>
      <c r="I4" s="311" t="s">
        <v>65</v>
      </c>
      <c r="J4" s="311"/>
      <c r="K4" s="311"/>
      <c r="L4" s="311"/>
      <c r="M4" s="311" t="s">
        <v>66</v>
      </c>
      <c r="N4" s="311"/>
      <c r="O4" s="311"/>
      <c r="P4" s="311"/>
      <c r="Q4" s="303" t="s">
        <v>742</v>
      </c>
    </row>
    <row r="5" spans="1:20" ht="33.75" thickBot="1" x14ac:dyDescent="0.35">
      <c r="A5" s="310"/>
      <c r="B5" s="312"/>
      <c r="C5" s="232" t="s">
        <v>744</v>
      </c>
      <c r="D5" s="232" t="s">
        <v>743</v>
      </c>
      <c r="E5" s="232" t="s">
        <v>745</v>
      </c>
      <c r="F5" s="232" t="s">
        <v>746</v>
      </c>
      <c r="G5" s="312"/>
      <c r="H5" s="312"/>
      <c r="I5" s="232" t="s">
        <v>70</v>
      </c>
      <c r="J5" s="232" t="s">
        <v>71</v>
      </c>
      <c r="K5" s="232" t="s">
        <v>72</v>
      </c>
      <c r="L5" s="232" t="s">
        <v>73</v>
      </c>
      <c r="M5" s="232" t="s">
        <v>74</v>
      </c>
      <c r="N5" s="232" t="s">
        <v>75</v>
      </c>
      <c r="O5" s="232" t="s">
        <v>76</v>
      </c>
      <c r="P5" s="232" t="s">
        <v>77</v>
      </c>
      <c r="Q5" s="304"/>
    </row>
    <row r="6" spans="1:20" x14ac:dyDescent="0.3">
      <c r="A6" s="259" t="s">
        <v>928</v>
      </c>
      <c r="B6" s="228" t="s">
        <v>404</v>
      </c>
      <c r="C6" s="229">
        <v>478.23</v>
      </c>
      <c r="D6" s="229">
        <v>296.49</v>
      </c>
      <c r="E6" s="229">
        <v>477.06</v>
      </c>
      <c r="F6" s="230" t="s">
        <v>405</v>
      </c>
      <c r="G6" s="230" t="s">
        <v>406</v>
      </c>
      <c r="H6" s="230">
        <f>2877.97</f>
        <v>2877.97</v>
      </c>
      <c r="I6" s="229">
        <v>6.9</v>
      </c>
      <c r="J6" s="229">
        <v>495.64</v>
      </c>
      <c r="K6" s="230" t="s">
        <v>407</v>
      </c>
      <c r="L6" s="229">
        <v>57.03</v>
      </c>
      <c r="M6" s="230" t="s">
        <v>408</v>
      </c>
      <c r="N6" s="230" t="s">
        <v>409</v>
      </c>
      <c r="O6" s="230" t="s">
        <v>410</v>
      </c>
      <c r="P6" s="229">
        <v>132.91999999999999</v>
      </c>
      <c r="Q6" s="231">
        <v>2.41</v>
      </c>
    </row>
    <row r="7" spans="1:20" x14ac:dyDescent="0.3">
      <c r="A7" s="260" t="s">
        <v>117</v>
      </c>
      <c r="B7" s="221">
        <v>597</v>
      </c>
      <c r="C7" s="220">
        <v>23.91</v>
      </c>
      <c r="D7" s="220">
        <v>14.82</v>
      </c>
      <c r="E7" s="220">
        <v>23.85</v>
      </c>
      <c r="F7" s="220">
        <v>81.52</v>
      </c>
      <c r="G7" s="220">
        <v>643.29999999999995</v>
      </c>
      <c r="H7" s="220">
        <v>143.9</v>
      </c>
      <c r="I7" s="220">
        <v>0.35</v>
      </c>
      <c r="J7" s="220">
        <v>24.78</v>
      </c>
      <c r="K7" s="220">
        <v>346.53</v>
      </c>
      <c r="L7" s="220">
        <v>2.85</v>
      </c>
      <c r="M7" s="220">
        <v>284.62</v>
      </c>
      <c r="N7" s="220">
        <v>396.1</v>
      </c>
      <c r="O7" s="220">
        <v>91.86</v>
      </c>
      <c r="P7" s="220">
        <v>6.65</v>
      </c>
      <c r="Q7" s="226">
        <v>0.121</v>
      </c>
    </row>
    <row r="8" spans="1:20" ht="33" x14ac:dyDescent="0.3">
      <c r="A8" s="261" t="s">
        <v>118</v>
      </c>
      <c r="B8" s="219"/>
      <c r="C8" s="222">
        <v>31</v>
      </c>
      <c r="D8" s="223">
        <f>D7/C7</f>
        <v>0.61982434127979924</v>
      </c>
      <c r="E8" s="222">
        <v>30</v>
      </c>
      <c r="F8" s="222">
        <v>24</v>
      </c>
      <c r="G8" s="222">
        <v>27</v>
      </c>
      <c r="H8" s="223">
        <f>H7/H26</f>
        <v>0.47966666666666669</v>
      </c>
      <c r="I8" s="222">
        <v>29</v>
      </c>
      <c r="J8" s="222">
        <v>41</v>
      </c>
      <c r="K8" s="222">
        <v>50</v>
      </c>
      <c r="L8" s="222">
        <v>29</v>
      </c>
      <c r="M8" s="222">
        <v>26</v>
      </c>
      <c r="N8" s="222">
        <v>36</v>
      </c>
      <c r="O8" s="222">
        <v>37</v>
      </c>
      <c r="P8" s="222">
        <v>55</v>
      </c>
      <c r="Q8" s="227">
        <f>Q7/Q26</f>
        <v>0.10083333333333333</v>
      </c>
    </row>
    <row r="9" spans="1:20" ht="39.6" customHeight="1" thickBot="1" x14ac:dyDescent="0.35">
      <c r="A9" s="267" t="s">
        <v>927</v>
      </c>
      <c r="B9" s="268"/>
      <c r="C9" s="269">
        <f>C7/C27</f>
        <v>0.24151515151515152</v>
      </c>
      <c r="D9" s="269">
        <v>0.62</v>
      </c>
      <c r="E9" s="269">
        <f t="shared" ref="E9:Q9" si="0">E7/E27</f>
        <v>0.23613861386138615</v>
      </c>
      <c r="F9" s="269">
        <f t="shared" si="0"/>
        <v>0.25474999999999998</v>
      </c>
      <c r="G9" s="269">
        <f t="shared" si="0"/>
        <v>0.24885880077369438</v>
      </c>
      <c r="H9" s="269">
        <f t="shared" si="0"/>
        <v>0.43606060606060609</v>
      </c>
      <c r="I9" s="269">
        <f t="shared" si="0"/>
        <v>0.23333333333333331</v>
      </c>
      <c r="J9" s="269">
        <f t="shared" si="0"/>
        <v>0.27533333333333332</v>
      </c>
      <c r="K9" s="269">
        <f t="shared" si="0"/>
        <v>0.33002857142857139</v>
      </c>
      <c r="L9" s="269">
        <f t="shared" si="0"/>
        <v>0.19</v>
      </c>
      <c r="M9" s="269">
        <f t="shared" si="0"/>
        <v>0.23718333333333333</v>
      </c>
      <c r="N9" s="269">
        <f t="shared" si="0"/>
        <v>0.24006060606060609</v>
      </c>
      <c r="O9" s="269">
        <f t="shared" si="0"/>
        <v>0.24496000000000001</v>
      </c>
      <c r="P9" s="269">
        <f t="shared" si="0"/>
        <v>0.36944444444444446</v>
      </c>
      <c r="Q9" s="270">
        <f t="shared" si="0"/>
        <v>6.7222222222222225E-2</v>
      </c>
    </row>
    <row r="10" spans="1:20" ht="9" customHeight="1" thickBot="1" x14ac:dyDescent="0.35">
      <c r="A10" s="262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</row>
    <row r="11" spans="1:20" x14ac:dyDescent="0.3">
      <c r="A11" s="263" t="s">
        <v>929</v>
      </c>
      <c r="B11" s="233">
        <v>17875</v>
      </c>
      <c r="C11" s="234">
        <v>675.92</v>
      </c>
      <c r="D11" s="234">
        <v>452.87</v>
      </c>
      <c r="E11" s="234">
        <v>642.58000000000004</v>
      </c>
      <c r="F11" s="235">
        <v>2199.9299999999998</v>
      </c>
      <c r="G11" s="235">
        <v>17385.32</v>
      </c>
      <c r="H11" s="235">
        <v>1547.14</v>
      </c>
      <c r="I11" s="234">
        <v>20.27</v>
      </c>
      <c r="J11" s="235">
        <v>1759.07</v>
      </c>
      <c r="K11" s="235">
        <v>18670.43</v>
      </c>
      <c r="L11" s="234">
        <v>167.21</v>
      </c>
      <c r="M11" s="235">
        <v>3103.62</v>
      </c>
      <c r="N11" s="235">
        <v>10813.48</v>
      </c>
      <c r="O11" s="235">
        <v>3262.69</v>
      </c>
      <c r="P11" s="234">
        <v>226.36</v>
      </c>
      <c r="Q11" s="236">
        <v>7.48</v>
      </c>
    </row>
    <row r="12" spans="1:20" x14ac:dyDescent="0.3">
      <c r="A12" s="260" t="s">
        <v>117</v>
      </c>
      <c r="B12" s="225">
        <v>894</v>
      </c>
      <c r="C12" s="224">
        <v>33.799999999999997</v>
      </c>
      <c r="D12" s="224">
        <v>22.64</v>
      </c>
      <c r="E12" s="224">
        <v>32.130000000000003</v>
      </c>
      <c r="F12" s="224">
        <v>110</v>
      </c>
      <c r="G12" s="224">
        <v>869.27</v>
      </c>
      <c r="H12" s="224">
        <v>77.356999999999999</v>
      </c>
      <c r="I12" s="224">
        <v>1.01</v>
      </c>
      <c r="J12" s="224">
        <v>87.95</v>
      </c>
      <c r="K12" s="224">
        <v>933.52</v>
      </c>
      <c r="L12" s="224">
        <v>8.36</v>
      </c>
      <c r="M12" s="224">
        <v>155.18</v>
      </c>
      <c r="N12" s="224">
        <v>540.66999999999996</v>
      </c>
      <c r="O12" s="224">
        <v>163.13</v>
      </c>
      <c r="P12" s="224">
        <v>11.32</v>
      </c>
      <c r="Q12" s="237">
        <v>0.373</v>
      </c>
    </row>
    <row r="13" spans="1:20" ht="33" x14ac:dyDescent="0.3">
      <c r="A13" s="261" t="s">
        <v>118</v>
      </c>
      <c r="B13" s="219"/>
      <c r="C13" s="222">
        <v>44</v>
      </c>
      <c r="D13" s="223">
        <f>D12/C12</f>
        <v>0.66982248520710064</v>
      </c>
      <c r="E13" s="222">
        <v>41</v>
      </c>
      <c r="F13" s="222">
        <v>33</v>
      </c>
      <c r="G13" s="222">
        <v>37</v>
      </c>
      <c r="H13" s="223">
        <f>H12/H26</f>
        <v>0.25785666666666668</v>
      </c>
      <c r="I13" s="222">
        <v>84</v>
      </c>
      <c r="J13" s="222">
        <v>147</v>
      </c>
      <c r="K13" s="222">
        <v>133</v>
      </c>
      <c r="L13" s="222">
        <v>84</v>
      </c>
      <c r="M13" s="222">
        <v>14</v>
      </c>
      <c r="N13" s="222">
        <v>49</v>
      </c>
      <c r="O13" s="222">
        <v>65</v>
      </c>
      <c r="P13" s="222">
        <v>94</v>
      </c>
      <c r="Q13" s="227">
        <f>Q12/Q26</f>
        <v>0.31083333333333335</v>
      </c>
    </row>
    <row r="14" spans="1:20" ht="50.25" thickBot="1" x14ac:dyDescent="0.35">
      <c r="A14" s="267" t="s">
        <v>927</v>
      </c>
      <c r="B14" s="271"/>
      <c r="C14" s="269">
        <f>C12/C27</f>
        <v>0.34141414141414139</v>
      </c>
      <c r="D14" s="269">
        <v>0.67</v>
      </c>
      <c r="E14" s="269">
        <f t="shared" ref="E14:Q14" si="1">E12/E27</f>
        <v>0.31811881188118812</v>
      </c>
      <c r="F14" s="269">
        <f t="shared" si="1"/>
        <v>0.34375</v>
      </c>
      <c r="G14" s="269">
        <f t="shared" si="1"/>
        <v>0.33627466150870405</v>
      </c>
      <c r="H14" s="269">
        <f t="shared" si="1"/>
        <v>0.23441515151515152</v>
      </c>
      <c r="I14" s="269">
        <f t="shared" si="1"/>
        <v>0.67333333333333334</v>
      </c>
      <c r="J14" s="269">
        <f t="shared" si="1"/>
        <v>0.97722222222222221</v>
      </c>
      <c r="K14" s="269">
        <f t="shared" si="1"/>
        <v>0.88906666666666667</v>
      </c>
      <c r="L14" s="269">
        <f t="shared" si="1"/>
        <v>0.55733333333333335</v>
      </c>
      <c r="M14" s="269">
        <f t="shared" si="1"/>
        <v>0.12931666666666666</v>
      </c>
      <c r="N14" s="269">
        <f t="shared" si="1"/>
        <v>0.32767878787878785</v>
      </c>
      <c r="O14" s="269">
        <f t="shared" si="1"/>
        <v>0.43501333333333331</v>
      </c>
      <c r="P14" s="269">
        <f t="shared" si="1"/>
        <v>0.62888888888888894</v>
      </c>
      <c r="Q14" s="270">
        <f t="shared" si="1"/>
        <v>0.20722222222222225</v>
      </c>
    </row>
    <row r="15" spans="1:20" ht="13.9" customHeight="1" thickBot="1" x14ac:dyDescent="0.35">
      <c r="A15" s="264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</row>
    <row r="16" spans="1:20" x14ac:dyDescent="0.3">
      <c r="A16" s="263" t="s">
        <v>930</v>
      </c>
      <c r="B16" s="238">
        <v>7720</v>
      </c>
      <c r="C16" s="239">
        <v>281.33999999999997</v>
      </c>
      <c r="D16" s="239">
        <v>171.59</v>
      </c>
      <c r="E16" s="239">
        <v>257.37</v>
      </c>
      <c r="F16" s="239">
        <v>1015.91</v>
      </c>
      <c r="G16" s="240">
        <v>7647.82</v>
      </c>
      <c r="H16" s="240">
        <v>574.73</v>
      </c>
      <c r="I16" s="239">
        <v>3.69</v>
      </c>
      <c r="J16" s="240">
        <v>1364.54</v>
      </c>
      <c r="K16" s="240">
        <v>1597.79</v>
      </c>
      <c r="L16" s="239">
        <v>41.63</v>
      </c>
      <c r="M16" s="240">
        <v>5157.83</v>
      </c>
      <c r="N16" s="240">
        <v>5019.74</v>
      </c>
      <c r="O16" s="240">
        <v>1101.6500000000001</v>
      </c>
      <c r="P16" s="239">
        <v>61.55</v>
      </c>
      <c r="Q16" s="241">
        <v>1.7</v>
      </c>
    </row>
    <row r="17" spans="1:17" x14ac:dyDescent="0.3">
      <c r="A17" s="260" t="s">
        <v>117</v>
      </c>
      <c r="B17" s="221">
        <v>386</v>
      </c>
      <c r="C17" s="125">
        <v>14.07</v>
      </c>
      <c r="D17" s="125">
        <v>8.58</v>
      </c>
      <c r="E17" s="125">
        <v>12.87</v>
      </c>
      <c r="F17" s="125">
        <v>50.8</v>
      </c>
      <c r="G17" s="125">
        <v>382.39</v>
      </c>
      <c r="H17" s="125">
        <v>57.472999999999999</v>
      </c>
      <c r="I17" s="125">
        <v>0.18</v>
      </c>
      <c r="J17" s="125">
        <v>68.23</v>
      </c>
      <c r="K17" s="125">
        <v>79.89</v>
      </c>
      <c r="L17" s="125">
        <v>2.08</v>
      </c>
      <c r="M17" s="125">
        <v>257.89</v>
      </c>
      <c r="N17" s="125">
        <v>250.99</v>
      </c>
      <c r="O17" s="125">
        <v>55.08</v>
      </c>
      <c r="P17" s="125">
        <v>3.08</v>
      </c>
      <c r="Q17" s="242">
        <v>0.17</v>
      </c>
    </row>
    <row r="18" spans="1:17" ht="33" x14ac:dyDescent="0.3">
      <c r="A18" s="265" t="s">
        <v>118</v>
      </c>
      <c r="B18" s="219"/>
      <c r="C18" s="126">
        <v>0.18</v>
      </c>
      <c r="D18" s="126">
        <f>D17/C17</f>
        <v>0.60980810234541583</v>
      </c>
      <c r="E18" s="126">
        <v>0.16</v>
      </c>
      <c r="F18" s="126">
        <v>0.15</v>
      </c>
      <c r="G18" s="126">
        <v>0.16</v>
      </c>
      <c r="H18" s="126">
        <f>H17/H26</f>
        <v>0.19157666666666667</v>
      </c>
      <c r="I18" s="126">
        <v>0.15</v>
      </c>
      <c r="J18" s="126">
        <v>1.1399999999999999</v>
      </c>
      <c r="K18" s="126">
        <v>0.11</v>
      </c>
      <c r="L18" s="126">
        <v>0.21</v>
      </c>
      <c r="M18" s="126">
        <v>0.23</v>
      </c>
      <c r="N18" s="126">
        <v>0.23</v>
      </c>
      <c r="O18" s="126">
        <v>0.22</v>
      </c>
      <c r="P18" s="126">
        <v>0.26</v>
      </c>
      <c r="Q18" s="243">
        <f>Q17/Q26</f>
        <v>0.14166666666666669</v>
      </c>
    </row>
    <row r="19" spans="1:17" ht="50.25" thickBot="1" x14ac:dyDescent="0.35">
      <c r="A19" s="272" t="s">
        <v>927</v>
      </c>
      <c r="B19" s="271"/>
      <c r="C19" s="273">
        <f>C17/C27</f>
        <v>0.14212121212121212</v>
      </c>
      <c r="D19" s="273">
        <v>0.61</v>
      </c>
      <c r="E19" s="273">
        <f t="shared" ref="E19:Q19" si="2">E17/E27</f>
        <v>0.12742574257425743</v>
      </c>
      <c r="F19" s="273">
        <f t="shared" si="2"/>
        <v>0.15875</v>
      </c>
      <c r="G19" s="273">
        <f t="shared" si="2"/>
        <v>0.14792649903288202</v>
      </c>
      <c r="H19" s="273">
        <f t="shared" si="2"/>
        <v>0.17416060606060607</v>
      </c>
      <c r="I19" s="273">
        <f t="shared" si="2"/>
        <v>0.12</v>
      </c>
      <c r="J19" s="273">
        <f t="shared" si="2"/>
        <v>0.75811111111111118</v>
      </c>
      <c r="K19" s="273">
        <f t="shared" si="2"/>
        <v>7.6085714285714284E-2</v>
      </c>
      <c r="L19" s="273">
        <f t="shared" si="2"/>
        <v>0.13866666666666666</v>
      </c>
      <c r="M19" s="273">
        <f t="shared" si="2"/>
        <v>0.21490833333333331</v>
      </c>
      <c r="N19" s="273">
        <f t="shared" si="2"/>
        <v>0.15211515151515151</v>
      </c>
      <c r="O19" s="273">
        <f t="shared" si="2"/>
        <v>0.14687999999999998</v>
      </c>
      <c r="P19" s="273">
        <f t="shared" si="2"/>
        <v>0.1711111111111111</v>
      </c>
      <c r="Q19" s="274">
        <f t="shared" si="2"/>
        <v>9.4444444444444456E-2</v>
      </c>
    </row>
    <row r="20" spans="1:17" ht="17.25" thickBot="1" x14ac:dyDescent="0.35">
      <c r="A20" s="262"/>
      <c r="B20" s="246"/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</row>
    <row r="21" spans="1:17" ht="33" x14ac:dyDescent="0.3">
      <c r="A21" s="266" t="s">
        <v>931</v>
      </c>
      <c r="B21" s="248">
        <v>37530</v>
      </c>
      <c r="C21" s="249">
        <v>1435</v>
      </c>
      <c r="D21" s="249">
        <f>D16+D11+D6</f>
        <v>920.95</v>
      </c>
      <c r="E21" s="249">
        <v>1377</v>
      </c>
      <c r="F21" s="249">
        <v>4846</v>
      </c>
      <c r="G21" s="249">
        <v>37899</v>
      </c>
      <c r="H21" s="249">
        <f>H16+H11+H6</f>
        <v>4999.84</v>
      </c>
      <c r="I21" s="250">
        <v>31</v>
      </c>
      <c r="J21" s="249">
        <v>3619</v>
      </c>
      <c r="K21" s="249">
        <v>27199</v>
      </c>
      <c r="L21" s="250">
        <v>266</v>
      </c>
      <c r="M21" s="249">
        <v>13954</v>
      </c>
      <c r="N21" s="249">
        <v>23755</v>
      </c>
      <c r="O21" s="249">
        <v>6202</v>
      </c>
      <c r="P21" s="250">
        <v>421</v>
      </c>
      <c r="Q21" s="251">
        <f>Q16+Q11+Q6</f>
        <v>11.59</v>
      </c>
    </row>
    <row r="22" spans="1:17" ht="33.6" customHeight="1" x14ac:dyDescent="0.3">
      <c r="A22" s="265" t="s">
        <v>932</v>
      </c>
      <c r="B22" s="244">
        <v>1877</v>
      </c>
      <c r="C22" s="252">
        <v>72</v>
      </c>
      <c r="D22" s="252">
        <f>D17+D7+D12</f>
        <v>46.04</v>
      </c>
      <c r="E22" s="252">
        <v>69</v>
      </c>
      <c r="F22" s="252">
        <v>242</v>
      </c>
      <c r="G22" s="253">
        <v>1895</v>
      </c>
      <c r="H22" s="253">
        <f>H17+H12+H7</f>
        <v>278.73</v>
      </c>
      <c r="I22" s="252">
        <v>2</v>
      </c>
      <c r="J22" s="252">
        <v>181</v>
      </c>
      <c r="K22" s="253">
        <v>1360</v>
      </c>
      <c r="L22" s="252">
        <v>13</v>
      </c>
      <c r="M22" s="252">
        <v>698</v>
      </c>
      <c r="N22" s="253">
        <v>1188</v>
      </c>
      <c r="O22" s="252">
        <v>310</v>
      </c>
      <c r="P22" s="252">
        <v>21</v>
      </c>
      <c r="Q22" s="254">
        <f>Q17+Q12+Q7</f>
        <v>0.66400000000000003</v>
      </c>
    </row>
    <row r="23" spans="1:17" ht="33" x14ac:dyDescent="0.3">
      <c r="A23" s="265" t="s">
        <v>118</v>
      </c>
      <c r="B23" s="244"/>
      <c r="C23" s="245">
        <f>C22/C26</f>
        <v>0.93506493506493504</v>
      </c>
      <c r="D23" s="245">
        <v>0.64</v>
      </c>
      <c r="E23" s="245">
        <f t="shared" ref="E23:Q23" si="3">E22/E26</f>
        <v>0.87341772151898733</v>
      </c>
      <c r="F23" s="245">
        <f t="shared" si="3"/>
        <v>0.72238805970149256</v>
      </c>
      <c r="G23" s="245">
        <f t="shared" si="3"/>
        <v>0.80638297872340425</v>
      </c>
      <c r="H23" s="245">
        <f t="shared" si="3"/>
        <v>0.92910000000000004</v>
      </c>
      <c r="I23" s="245">
        <f t="shared" si="3"/>
        <v>2</v>
      </c>
      <c r="J23" s="245">
        <f t="shared" si="3"/>
        <v>3.0166666666666666</v>
      </c>
      <c r="K23" s="245">
        <f t="shared" si="3"/>
        <v>1.9428571428571428</v>
      </c>
      <c r="L23" s="245">
        <f t="shared" si="3"/>
        <v>1.3</v>
      </c>
      <c r="M23" s="245">
        <f t="shared" si="3"/>
        <v>0.63454545454545452</v>
      </c>
      <c r="N23" s="245">
        <f t="shared" si="3"/>
        <v>1.08</v>
      </c>
      <c r="O23" s="245">
        <f t="shared" si="3"/>
        <v>1.24</v>
      </c>
      <c r="P23" s="245">
        <f t="shared" si="3"/>
        <v>1.75</v>
      </c>
      <c r="Q23" s="255">
        <f t="shared" si="3"/>
        <v>0.55333333333333334</v>
      </c>
    </row>
    <row r="24" spans="1:17" ht="50.25" thickBot="1" x14ac:dyDescent="0.35">
      <c r="A24" s="272" t="s">
        <v>927</v>
      </c>
      <c r="B24" s="275"/>
      <c r="C24" s="276">
        <f>C22/C27</f>
        <v>0.72727272727272729</v>
      </c>
      <c r="D24" s="276">
        <v>0.64</v>
      </c>
      <c r="E24" s="276">
        <f t="shared" ref="E24:Q24" si="4">E22/E27</f>
        <v>0.68316831683168322</v>
      </c>
      <c r="F24" s="276">
        <f t="shared" si="4"/>
        <v>0.75624999999999998</v>
      </c>
      <c r="G24" s="276">
        <f t="shared" si="4"/>
        <v>0.73307543520309482</v>
      </c>
      <c r="H24" s="276">
        <f t="shared" si="4"/>
        <v>0.84463636363636374</v>
      </c>
      <c r="I24" s="276">
        <f t="shared" si="4"/>
        <v>1.3333333333333333</v>
      </c>
      <c r="J24" s="276">
        <f t="shared" si="4"/>
        <v>2.0111111111111111</v>
      </c>
      <c r="K24" s="276">
        <f t="shared" si="4"/>
        <v>1.2952380952380953</v>
      </c>
      <c r="L24" s="276">
        <f t="shared" si="4"/>
        <v>0.8666666666666667</v>
      </c>
      <c r="M24" s="276">
        <f t="shared" si="4"/>
        <v>0.58166666666666667</v>
      </c>
      <c r="N24" s="276">
        <f t="shared" si="4"/>
        <v>0.72</v>
      </c>
      <c r="O24" s="276">
        <f t="shared" si="4"/>
        <v>0.82666666666666666</v>
      </c>
      <c r="P24" s="276">
        <f t="shared" si="4"/>
        <v>1.1666666666666667</v>
      </c>
      <c r="Q24" s="277">
        <f t="shared" si="4"/>
        <v>0.36888888888888893</v>
      </c>
    </row>
    <row r="25" spans="1:17" ht="17.25" thickBot="1" x14ac:dyDescent="0.35">
      <c r="A25" s="262"/>
      <c r="B25" s="256"/>
      <c r="C25" s="257"/>
      <c r="D25" s="257"/>
      <c r="E25" s="257"/>
      <c r="F25" s="257"/>
      <c r="G25" s="257"/>
      <c r="H25" s="257"/>
      <c r="I25" s="257"/>
      <c r="J25" s="257"/>
      <c r="K25" s="257"/>
      <c r="L25" s="257"/>
      <c r="M25" s="257"/>
      <c r="N25" s="257"/>
      <c r="O25" s="257"/>
      <c r="P25" s="257"/>
      <c r="Q25" s="257"/>
    </row>
    <row r="26" spans="1:17" ht="49.5" x14ac:dyDescent="0.3">
      <c r="A26" s="278" t="s">
        <v>933</v>
      </c>
      <c r="B26" s="258"/>
      <c r="C26" s="279">
        <v>77</v>
      </c>
      <c r="D26" s="279" t="s">
        <v>748</v>
      </c>
      <c r="E26" s="279">
        <v>79</v>
      </c>
      <c r="F26" s="279">
        <v>335</v>
      </c>
      <c r="G26" s="280">
        <v>2350</v>
      </c>
      <c r="H26" s="280">
        <v>300</v>
      </c>
      <c r="I26" s="279">
        <v>1</v>
      </c>
      <c r="J26" s="279">
        <v>60</v>
      </c>
      <c r="K26" s="279">
        <v>700</v>
      </c>
      <c r="L26" s="279">
        <v>10</v>
      </c>
      <c r="M26" s="280">
        <v>1100</v>
      </c>
      <c r="N26" s="280">
        <v>1100</v>
      </c>
      <c r="O26" s="279">
        <v>250</v>
      </c>
      <c r="P26" s="279">
        <v>12</v>
      </c>
      <c r="Q26" s="281">
        <v>1.2</v>
      </c>
    </row>
    <row r="27" spans="1:17" ht="66.75" thickBot="1" x14ac:dyDescent="0.35">
      <c r="A27" s="282" t="s">
        <v>934</v>
      </c>
      <c r="B27" s="283"/>
      <c r="C27" s="284">
        <v>99</v>
      </c>
      <c r="D27" s="284" t="s">
        <v>748</v>
      </c>
      <c r="E27" s="284">
        <v>101</v>
      </c>
      <c r="F27" s="284">
        <v>320</v>
      </c>
      <c r="G27" s="285">
        <v>2585</v>
      </c>
      <c r="H27" s="285">
        <v>330</v>
      </c>
      <c r="I27" s="284">
        <v>1.5</v>
      </c>
      <c r="J27" s="284">
        <v>90</v>
      </c>
      <c r="K27" s="284">
        <v>1050</v>
      </c>
      <c r="L27" s="284">
        <v>15</v>
      </c>
      <c r="M27" s="285">
        <v>1200</v>
      </c>
      <c r="N27" s="285">
        <v>1650</v>
      </c>
      <c r="O27" s="284">
        <v>375</v>
      </c>
      <c r="P27" s="284">
        <v>18</v>
      </c>
      <c r="Q27" s="286">
        <v>1.7999999999999998</v>
      </c>
    </row>
  </sheetData>
  <mergeCells count="9">
    <mergeCell ref="Q4:Q5"/>
    <mergeCell ref="A2:O3"/>
    <mergeCell ref="A4:A5"/>
    <mergeCell ref="B4:B5"/>
    <mergeCell ref="C4:F4"/>
    <mergeCell ref="G4:G5"/>
    <mergeCell ref="I4:L4"/>
    <mergeCell ref="M4:P4"/>
    <mergeCell ref="H4:H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79"/>
  <sheetViews>
    <sheetView view="pageBreakPreview" zoomScale="75" zoomScaleNormal="100" zoomScaleSheetLayoutView="75" workbookViewId="0">
      <selection activeCell="F12" sqref="F12"/>
    </sheetView>
  </sheetViews>
  <sheetFormatPr defaultColWidth="9.140625" defaultRowHeight="16.5" x14ac:dyDescent="0.3"/>
  <cols>
    <col min="1" max="7" width="9.140625" style="2"/>
    <col min="8" max="8" width="7" style="2" customWidth="1"/>
    <col min="9" max="12" width="9.140625" style="2"/>
    <col min="13" max="13" width="7.42578125" style="2" customWidth="1"/>
    <col min="14" max="16384" width="9.140625" style="2"/>
  </cols>
  <sheetData>
    <row r="1" spans="1:1025" s="4" customFormat="1" x14ac:dyDescent="0.3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8" t="s">
        <v>123</v>
      </c>
      <c r="Q1" s="16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  <c r="IW1" s="17"/>
      <c r="IX1" s="17"/>
      <c r="IY1" s="17"/>
      <c r="IZ1" s="17"/>
      <c r="JA1" s="17"/>
      <c r="JB1" s="17"/>
      <c r="JC1" s="17"/>
      <c r="JD1" s="17"/>
      <c r="JE1" s="17"/>
      <c r="JF1" s="17"/>
      <c r="JG1" s="17"/>
      <c r="JH1" s="17"/>
      <c r="JI1" s="17"/>
      <c r="JJ1" s="17"/>
      <c r="JK1" s="17"/>
      <c r="JL1" s="17"/>
      <c r="JM1" s="17"/>
      <c r="JN1" s="17"/>
      <c r="JO1" s="17"/>
      <c r="JP1" s="17"/>
      <c r="JQ1" s="17"/>
      <c r="JR1" s="17"/>
      <c r="JS1" s="17"/>
      <c r="JT1" s="17"/>
      <c r="JU1" s="17"/>
      <c r="JV1" s="17"/>
      <c r="JW1" s="17"/>
      <c r="JX1" s="17"/>
      <c r="JY1" s="17"/>
      <c r="JZ1" s="17"/>
      <c r="KA1" s="17"/>
      <c r="KB1" s="17"/>
      <c r="KC1" s="17"/>
      <c r="KD1" s="17"/>
      <c r="KE1" s="17"/>
      <c r="KF1" s="17"/>
      <c r="KG1" s="17"/>
      <c r="KH1" s="17"/>
      <c r="KI1" s="17"/>
      <c r="KJ1" s="17"/>
      <c r="KK1" s="17"/>
      <c r="KL1" s="17"/>
      <c r="KM1" s="17"/>
      <c r="KN1" s="17"/>
      <c r="KO1" s="17"/>
      <c r="KP1" s="17"/>
      <c r="KQ1" s="17"/>
      <c r="KR1" s="17"/>
      <c r="KS1" s="17"/>
      <c r="KT1" s="17"/>
      <c r="KU1" s="17"/>
      <c r="KV1" s="17"/>
      <c r="KW1" s="17"/>
      <c r="KX1" s="17"/>
      <c r="KY1" s="17"/>
      <c r="KZ1" s="17"/>
      <c r="LA1" s="17"/>
      <c r="LB1" s="17"/>
      <c r="LC1" s="17"/>
      <c r="LD1" s="17"/>
      <c r="LE1" s="17"/>
      <c r="LF1" s="17"/>
      <c r="LG1" s="17"/>
      <c r="LH1" s="17"/>
      <c r="LI1" s="17"/>
      <c r="LJ1" s="17"/>
      <c r="LK1" s="17"/>
      <c r="LL1" s="17"/>
      <c r="LM1" s="17"/>
      <c r="LN1" s="17"/>
      <c r="LO1" s="17"/>
      <c r="LP1" s="17"/>
      <c r="LQ1" s="17"/>
      <c r="LR1" s="17"/>
      <c r="LS1" s="17"/>
      <c r="LT1" s="17"/>
      <c r="LU1" s="17"/>
      <c r="LV1" s="17"/>
      <c r="LW1" s="17"/>
      <c r="LX1" s="17"/>
      <c r="LY1" s="17"/>
      <c r="LZ1" s="17"/>
      <c r="MA1" s="17"/>
      <c r="MB1" s="17"/>
      <c r="MC1" s="17"/>
      <c r="MD1" s="17"/>
      <c r="ME1" s="17"/>
      <c r="MF1" s="17"/>
      <c r="MG1" s="17"/>
      <c r="MH1" s="17"/>
      <c r="MI1" s="17"/>
      <c r="MJ1" s="17"/>
      <c r="MK1" s="17"/>
      <c r="ML1" s="17"/>
      <c r="MM1" s="17"/>
      <c r="MN1" s="17"/>
      <c r="MO1" s="17"/>
      <c r="MP1" s="17"/>
      <c r="MQ1" s="17"/>
      <c r="MR1" s="17"/>
      <c r="MS1" s="17"/>
      <c r="MT1" s="17"/>
      <c r="MU1" s="17"/>
      <c r="MV1" s="17"/>
      <c r="MW1" s="17"/>
      <c r="MX1" s="17"/>
      <c r="MY1" s="17"/>
      <c r="MZ1" s="17"/>
      <c r="NA1" s="17"/>
      <c r="NB1" s="17"/>
      <c r="NC1" s="17"/>
      <c r="ND1" s="17"/>
      <c r="NE1" s="17"/>
      <c r="NF1" s="17"/>
      <c r="NG1" s="17"/>
      <c r="NH1" s="17"/>
      <c r="NI1" s="17"/>
      <c r="NJ1" s="17"/>
      <c r="NK1" s="17"/>
      <c r="NL1" s="17"/>
      <c r="NM1" s="17"/>
      <c r="NN1" s="17"/>
      <c r="NO1" s="17"/>
      <c r="NP1" s="17"/>
      <c r="NQ1" s="17"/>
      <c r="NR1" s="17"/>
      <c r="NS1" s="17"/>
      <c r="NT1" s="17"/>
      <c r="NU1" s="17"/>
      <c r="NV1" s="17"/>
      <c r="NW1" s="17"/>
      <c r="NX1" s="17"/>
      <c r="NY1" s="17"/>
      <c r="NZ1" s="17"/>
      <c r="OA1" s="17"/>
      <c r="OB1" s="17"/>
      <c r="OC1" s="17"/>
      <c r="OD1" s="17"/>
      <c r="OE1" s="17"/>
      <c r="OF1" s="17"/>
      <c r="OG1" s="17"/>
      <c r="OH1" s="17"/>
      <c r="OI1" s="17"/>
      <c r="OJ1" s="17"/>
      <c r="OK1" s="17"/>
      <c r="OL1" s="17"/>
      <c r="OM1" s="17"/>
      <c r="ON1" s="17"/>
      <c r="OO1" s="17"/>
      <c r="OP1" s="17"/>
      <c r="OQ1" s="17"/>
      <c r="OR1" s="17"/>
      <c r="OS1" s="17"/>
      <c r="OT1" s="17"/>
      <c r="OU1" s="17"/>
      <c r="OV1" s="17"/>
      <c r="OW1" s="17"/>
      <c r="OX1" s="17"/>
      <c r="OY1" s="17"/>
      <c r="OZ1" s="17"/>
      <c r="PA1" s="17"/>
      <c r="PB1" s="17"/>
      <c r="PC1" s="17"/>
      <c r="PD1" s="17"/>
      <c r="PE1" s="17"/>
      <c r="PF1" s="17"/>
      <c r="PG1" s="17"/>
      <c r="PH1" s="17"/>
      <c r="PI1" s="17"/>
      <c r="PJ1" s="17"/>
      <c r="PK1" s="17"/>
      <c r="PL1" s="17"/>
      <c r="PM1" s="17"/>
      <c r="PN1" s="17"/>
      <c r="PO1" s="17"/>
      <c r="PP1" s="17"/>
      <c r="PQ1" s="17"/>
      <c r="PR1" s="17"/>
      <c r="PS1" s="17"/>
      <c r="PT1" s="17"/>
      <c r="PU1" s="17"/>
      <c r="PV1" s="17"/>
      <c r="PW1" s="17"/>
      <c r="PX1" s="17"/>
      <c r="PY1" s="17"/>
      <c r="PZ1" s="17"/>
      <c r="QA1" s="17"/>
      <c r="QB1" s="17"/>
      <c r="QC1" s="17"/>
      <c r="QD1" s="17"/>
      <c r="QE1" s="17"/>
      <c r="QF1" s="17"/>
      <c r="QG1" s="17"/>
      <c r="QH1" s="17"/>
      <c r="QI1" s="17"/>
      <c r="QJ1" s="17"/>
      <c r="QK1" s="17"/>
      <c r="QL1" s="17"/>
      <c r="QM1" s="17"/>
      <c r="QN1" s="17"/>
      <c r="QO1" s="17"/>
      <c r="QP1" s="17"/>
      <c r="QQ1" s="17"/>
      <c r="QR1" s="17"/>
      <c r="QS1" s="17"/>
      <c r="QT1" s="17"/>
      <c r="QU1" s="17"/>
      <c r="QV1" s="17"/>
      <c r="QW1" s="17"/>
      <c r="QX1" s="17"/>
      <c r="QY1" s="17"/>
      <c r="QZ1" s="17"/>
      <c r="RA1" s="17"/>
      <c r="RB1" s="17"/>
      <c r="RC1" s="17"/>
      <c r="RD1" s="17"/>
      <c r="RE1" s="17"/>
      <c r="RF1" s="17"/>
      <c r="RG1" s="17"/>
      <c r="RH1" s="17"/>
      <c r="RI1" s="17"/>
      <c r="RJ1" s="17"/>
      <c r="RK1" s="17"/>
      <c r="RL1" s="17"/>
      <c r="RM1" s="17"/>
      <c r="RN1" s="17"/>
      <c r="RO1" s="17"/>
      <c r="RP1" s="17"/>
      <c r="RQ1" s="17"/>
      <c r="RR1" s="17"/>
      <c r="RS1" s="17"/>
      <c r="RT1" s="17"/>
      <c r="RU1" s="17"/>
      <c r="RV1" s="17"/>
      <c r="RW1" s="17"/>
      <c r="RX1" s="17"/>
      <c r="RY1" s="17"/>
      <c r="RZ1" s="17"/>
      <c r="SA1" s="17"/>
      <c r="SB1" s="17"/>
      <c r="SC1" s="17"/>
      <c r="SD1" s="17"/>
      <c r="SE1" s="17"/>
      <c r="SF1" s="17"/>
      <c r="SG1" s="17"/>
      <c r="SH1" s="17"/>
      <c r="SI1" s="17"/>
      <c r="SJ1" s="17"/>
      <c r="SK1" s="17"/>
      <c r="SL1" s="17"/>
      <c r="SM1" s="17"/>
      <c r="SN1" s="17"/>
      <c r="SO1" s="17"/>
      <c r="SP1" s="17"/>
      <c r="SQ1" s="17"/>
      <c r="SR1" s="17"/>
      <c r="SS1" s="17"/>
      <c r="ST1" s="17"/>
      <c r="SU1" s="17"/>
      <c r="SV1" s="17"/>
      <c r="SW1" s="17"/>
      <c r="SX1" s="17"/>
      <c r="SY1" s="17"/>
      <c r="SZ1" s="17"/>
      <c r="TA1" s="17"/>
      <c r="TB1" s="17"/>
      <c r="TC1" s="17"/>
      <c r="TD1" s="17"/>
      <c r="TE1" s="17"/>
      <c r="TF1" s="17"/>
      <c r="TG1" s="17"/>
      <c r="TH1" s="17"/>
      <c r="TI1" s="17"/>
      <c r="TJ1" s="17"/>
      <c r="TK1" s="17"/>
      <c r="TL1" s="17"/>
      <c r="TM1" s="17"/>
      <c r="TN1" s="17"/>
      <c r="TO1" s="17"/>
      <c r="TP1" s="17"/>
      <c r="TQ1" s="17"/>
      <c r="TR1" s="17"/>
      <c r="TS1" s="17"/>
      <c r="TT1" s="17"/>
      <c r="TU1" s="17"/>
      <c r="TV1" s="17"/>
      <c r="TW1" s="17"/>
      <c r="TX1" s="17"/>
      <c r="TY1" s="17"/>
      <c r="TZ1" s="17"/>
      <c r="UA1" s="17"/>
      <c r="UB1" s="17"/>
      <c r="UC1" s="17"/>
      <c r="UD1" s="17"/>
      <c r="UE1" s="17"/>
      <c r="UF1" s="17"/>
      <c r="UG1" s="17"/>
      <c r="UH1" s="17"/>
      <c r="UI1" s="17"/>
      <c r="UJ1" s="17"/>
      <c r="UK1" s="17"/>
      <c r="UL1" s="17"/>
      <c r="UM1" s="17"/>
      <c r="UN1" s="17"/>
      <c r="UO1" s="17"/>
      <c r="UP1" s="17"/>
      <c r="UQ1" s="17"/>
      <c r="UR1" s="17"/>
      <c r="US1" s="17"/>
      <c r="UT1" s="17"/>
      <c r="UU1" s="17"/>
      <c r="UV1" s="17"/>
      <c r="UW1" s="17"/>
      <c r="UX1" s="17"/>
      <c r="UY1" s="17"/>
      <c r="UZ1" s="17"/>
      <c r="VA1" s="17"/>
      <c r="VB1" s="17"/>
      <c r="VC1" s="17"/>
      <c r="VD1" s="17"/>
      <c r="VE1" s="17"/>
      <c r="VF1" s="17"/>
      <c r="VG1" s="17"/>
      <c r="VH1" s="17"/>
      <c r="VI1" s="17"/>
      <c r="VJ1" s="17"/>
      <c r="VK1" s="17"/>
      <c r="VL1" s="17"/>
      <c r="VM1" s="17"/>
      <c r="VN1" s="17"/>
      <c r="VO1" s="17"/>
      <c r="VP1" s="17"/>
      <c r="VQ1" s="17"/>
      <c r="VR1" s="17"/>
      <c r="VS1" s="17"/>
      <c r="VT1" s="17"/>
      <c r="VU1" s="17"/>
      <c r="VV1" s="17"/>
      <c r="VW1" s="17"/>
      <c r="VX1" s="17"/>
      <c r="VY1" s="17"/>
      <c r="VZ1" s="17"/>
      <c r="WA1" s="17"/>
      <c r="WB1" s="17"/>
      <c r="WC1" s="17"/>
      <c r="WD1" s="17"/>
      <c r="WE1" s="17"/>
      <c r="WF1" s="17"/>
      <c r="WG1" s="17"/>
      <c r="WH1" s="17"/>
      <c r="WI1" s="17"/>
      <c r="WJ1" s="17"/>
      <c r="WK1" s="17"/>
      <c r="WL1" s="17"/>
      <c r="WM1" s="17"/>
      <c r="WN1" s="17"/>
      <c r="WO1" s="17"/>
      <c r="WP1" s="17"/>
      <c r="WQ1" s="17"/>
      <c r="WR1" s="17"/>
      <c r="WS1" s="17"/>
      <c r="WT1" s="17"/>
      <c r="WU1" s="17"/>
      <c r="WV1" s="17"/>
      <c r="WW1" s="17"/>
      <c r="WX1" s="17"/>
      <c r="WY1" s="17"/>
      <c r="WZ1" s="17"/>
      <c r="XA1" s="17"/>
      <c r="XB1" s="17"/>
      <c r="XC1" s="17"/>
      <c r="XD1" s="17"/>
      <c r="XE1" s="17"/>
      <c r="XF1" s="17"/>
      <c r="XG1" s="17"/>
      <c r="XH1" s="17"/>
      <c r="XI1" s="17"/>
      <c r="XJ1" s="17"/>
      <c r="XK1" s="17"/>
      <c r="XL1" s="17"/>
      <c r="XM1" s="17"/>
      <c r="XN1" s="17"/>
      <c r="XO1" s="17"/>
      <c r="XP1" s="17"/>
      <c r="XQ1" s="17"/>
      <c r="XR1" s="17"/>
      <c r="XS1" s="17"/>
      <c r="XT1" s="17"/>
      <c r="XU1" s="17"/>
      <c r="XV1" s="17"/>
      <c r="XW1" s="17"/>
      <c r="XX1" s="17"/>
      <c r="XY1" s="17"/>
      <c r="XZ1" s="17"/>
      <c r="YA1" s="17"/>
      <c r="YB1" s="17"/>
      <c r="YC1" s="17"/>
      <c r="YD1" s="17"/>
      <c r="YE1" s="17"/>
      <c r="YF1" s="17"/>
      <c r="YG1" s="17"/>
      <c r="YH1" s="17"/>
      <c r="YI1" s="17"/>
      <c r="YJ1" s="17"/>
      <c r="YK1" s="17"/>
      <c r="YL1" s="17"/>
      <c r="YM1" s="17"/>
      <c r="YN1" s="17"/>
      <c r="YO1" s="17"/>
      <c r="YP1" s="17"/>
      <c r="YQ1" s="17"/>
      <c r="YR1" s="17"/>
      <c r="YS1" s="17"/>
      <c r="YT1" s="17"/>
      <c r="YU1" s="17"/>
      <c r="YV1" s="17"/>
      <c r="YW1" s="17"/>
      <c r="YX1" s="17"/>
      <c r="YY1" s="17"/>
      <c r="YZ1" s="17"/>
      <c r="ZA1" s="17"/>
      <c r="ZB1" s="17"/>
      <c r="ZC1" s="17"/>
      <c r="ZD1" s="17"/>
      <c r="ZE1" s="17"/>
      <c r="ZF1" s="17"/>
      <c r="ZG1" s="17"/>
      <c r="ZH1" s="17"/>
      <c r="ZI1" s="17"/>
      <c r="ZJ1" s="17"/>
      <c r="ZK1" s="17"/>
      <c r="ZL1" s="17"/>
      <c r="ZM1" s="17"/>
      <c r="ZN1" s="17"/>
      <c r="ZO1" s="17"/>
      <c r="ZP1" s="17"/>
      <c r="ZQ1" s="17"/>
      <c r="ZR1" s="17"/>
      <c r="ZS1" s="17"/>
      <c r="ZT1" s="17"/>
      <c r="ZU1" s="17"/>
      <c r="ZV1" s="17"/>
      <c r="ZW1" s="17"/>
      <c r="ZX1" s="17"/>
      <c r="ZY1" s="17"/>
      <c r="ZZ1" s="17"/>
      <c r="AAA1" s="17"/>
      <c r="AAB1" s="17"/>
      <c r="AAC1" s="17"/>
      <c r="AAD1" s="17"/>
      <c r="AAE1" s="17"/>
      <c r="AAF1" s="17"/>
      <c r="AAG1" s="17"/>
      <c r="AAH1" s="17"/>
      <c r="AAI1" s="17"/>
      <c r="AAJ1" s="17"/>
      <c r="AAK1" s="17"/>
      <c r="AAL1" s="17"/>
      <c r="AAM1" s="17"/>
      <c r="AAN1" s="17"/>
      <c r="AAO1" s="17"/>
      <c r="AAP1" s="17"/>
      <c r="AAQ1" s="17"/>
      <c r="AAR1" s="17"/>
      <c r="AAS1" s="17"/>
      <c r="AAT1" s="17"/>
      <c r="AAU1" s="17"/>
      <c r="AAV1" s="17"/>
      <c r="AAW1" s="17"/>
      <c r="AAX1" s="17"/>
      <c r="AAY1" s="17"/>
      <c r="AAZ1" s="17"/>
      <c r="ABA1" s="17"/>
      <c r="ABB1" s="17"/>
      <c r="ABC1" s="17"/>
      <c r="ABD1" s="17"/>
      <c r="ABE1" s="17"/>
      <c r="ABF1" s="17"/>
      <c r="ABG1" s="17"/>
      <c r="ABH1" s="17"/>
      <c r="ABI1" s="17"/>
      <c r="ABJ1" s="17"/>
      <c r="ABK1" s="17"/>
      <c r="ABL1" s="17"/>
      <c r="ABM1" s="17"/>
      <c r="ABN1" s="17"/>
      <c r="ABO1" s="17"/>
      <c r="ABP1" s="17"/>
      <c r="ABQ1" s="17"/>
      <c r="ABR1" s="17"/>
      <c r="ABS1" s="17"/>
      <c r="ABT1" s="17"/>
      <c r="ABU1" s="17"/>
      <c r="ABV1" s="17"/>
      <c r="ABW1" s="17"/>
      <c r="ABX1" s="17"/>
      <c r="ABY1" s="17"/>
      <c r="ABZ1" s="17"/>
      <c r="ACA1" s="17"/>
      <c r="ACB1" s="17"/>
      <c r="ACC1" s="17"/>
      <c r="ACD1" s="17"/>
      <c r="ACE1" s="17"/>
      <c r="ACF1" s="17"/>
      <c r="ACG1" s="17"/>
      <c r="ACH1" s="17"/>
      <c r="ACI1" s="17"/>
      <c r="ACJ1" s="17"/>
      <c r="ACK1" s="17"/>
      <c r="ACL1" s="17"/>
      <c r="ACM1" s="17"/>
      <c r="ACN1" s="17"/>
      <c r="ACO1" s="17"/>
      <c r="ACP1" s="17"/>
      <c r="ACQ1" s="17"/>
      <c r="ACR1" s="17"/>
      <c r="ACS1" s="17"/>
      <c r="ACT1" s="17"/>
      <c r="ACU1" s="17"/>
      <c r="ACV1" s="17"/>
      <c r="ACW1" s="17"/>
      <c r="ACX1" s="17"/>
      <c r="ACY1" s="17"/>
      <c r="ACZ1" s="17"/>
      <c r="ADA1" s="17"/>
      <c r="ADB1" s="17"/>
      <c r="ADC1" s="17"/>
      <c r="ADD1" s="17"/>
      <c r="ADE1" s="17"/>
      <c r="ADF1" s="17"/>
      <c r="ADG1" s="17"/>
      <c r="ADH1" s="17"/>
      <c r="ADI1" s="17"/>
      <c r="ADJ1" s="17"/>
      <c r="ADK1" s="17"/>
      <c r="ADL1" s="17"/>
      <c r="ADM1" s="17"/>
      <c r="ADN1" s="17"/>
      <c r="ADO1" s="17"/>
      <c r="ADP1" s="17"/>
      <c r="ADQ1" s="17"/>
      <c r="ADR1" s="17"/>
      <c r="ADS1" s="17"/>
      <c r="ADT1" s="17"/>
      <c r="ADU1" s="17"/>
      <c r="ADV1" s="17"/>
      <c r="ADW1" s="17"/>
      <c r="ADX1" s="17"/>
      <c r="ADY1" s="17"/>
      <c r="ADZ1" s="17"/>
      <c r="AEA1" s="17"/>
      <c r="AEB1" s="17"/>
      <c r="AEC1" s="17"/>
      <c r="AED1" s="17"/>
      <c r="AEE1" s="17"/>
      <c r="AEF1" s="17"/>
      <c r="AEG1" s="17"/>
      <c r="AEH1" s="17"/>
      <c r="AEI1" s="17"/>
      <c r="AEJ1" s="17"/>
      <c r="AEK1" s="17"/>
      <c r="AEL1" s="17"/>
      <c r="AEM1" s="17"/>
      <c r="AEN1" s="17"/>
      <c r="AEO1" s="17"/>
      <c r="AEP1" s="17"/>
      <c r="AEQ1" s="17"/>
      <c r="AER1" s="17"/>
      <c r="AES1" s="17"/>
      <c r="AET1" s="17"/>
      <c r="AEU1" s="17"/>
      <c r="AEV1" s="17"/>
      <c r="AEW1" s="17"/>
      <c r="AEX1" s="17"/>
      <c r="AEY1" s="17"/>
      <c r="AEZ1" s="17"/>
      <c r="AFA1" s="17"/>
      <c r="AFB1" s="17"/>
      <c r="AFC1" s="17"/>
      <c r="AFD1" s="17"/>
      <c r="AFE1" s="17"/>
      <c r="AFF1" s="17"/>
      <c r="AFG1" s="17"/>
      <c r="AFH1" s="17"/>
      <c r="AFI1" s="17"/>
      <c r="AFJ1" s="17"/>
      <c r="AFK1" s="17"/>
      <c r="AFL1" s="17"/>
      <c r="AFM1" s="17"/>
      <c r="AFN1" s="17"/>
      <c r="AFO1" s="17"/>
      <c r="AFP1" s="17"/>
      <c r="AFQ1" s="17"/>
      <c r="AFR1" s="17"/>
      <c r="AFS1" s="17"/>
      <c r="AFT1" s="17"/>
      <c r="AFU1" s="17"/>
      <c r="AFV1" s="17"/>
      <c r="AFW1" s="17"/>
      <c r="AFX1" s="17"/>
      <c r="AFY1" s="17"/>
      <c r="AFZ1" s="17"/>
      <c r="AGA1" s="17"/>
      <c r="AGB1" s="17"/>
      <c r="AGC1" s="17"/>
      <c r="AGD1" s="17"/>
      <c r="AGE1" s="17"/>
      <c r="AGF1" s="17"/>
      <c r="AGG1" s="17"/>
      <c r="AGH1" s="17"/>
      <c r="AGI1" s="17"/>
      <c r="AGJ1" s="17"/>
      <c r="AGK1" s="17"/>
      <c r="AGL1" s="17"/>
      <c r="AGM1" s="17"/>
      <c r="AGN1" s="17"/>
      <c r="AGO1" s="17"/>
      <c r="AGP1" s="17"/>
      <c r="AGQ1" s="17"/>
      <c r="AGR1" s="17"/>
      <c r="AGS1" s="17"/>
      <c r="AGT1" s="17"/>
      <c r="AGU1" s="17"/>
      <c r="AGV1" s="17"/>
      <c r="AGW1" s="17"/>
      <c r="AGX1" s="17"/>
      <c r="AGY1" s="17"/>
      <c r="AGZ1" s="17"/>
      <c r="AHA1" s="17"/>
      <c r="AHB1" s="17"/>
      <c r="AHC1" s="17"/>
      <c r="AHD1" s="17"/>
      <c r="AHE1" s="17"/>
      <c r="AHF1" s="17"/>
      <c r="AHG1" s="17"/>
      <c r="AHH1" s="17"/>
      <c r="AHI1" s="17"/>
      <c r="AHJ1" s="17"/>
      <c r="AHK1" s="17"/>
      <c r="AHL1" s="17"/>
      <c r="AHM1" s="17"/>
      <c r="AHN1" s="17"/>
      <c r="AHO1" s="17"/>
      <c r="AHP1" s="17"/>
      <c r="AHQ1" s="17"/>
      <c r="AHR1" s="17"/>
      <c r="AHS1" s="17"/>
      <c r="AHT1" s="17"/>
      <c r="AHU1" s="17"/>
      <c r="AHV1" s="17"/>
      <c r="AHW1" s="17"/>
      <c r="AHX1" s="17"/>
      <c r="AHY1" s="17"/>
      <c r="AHZ1" s="17"/>
      <c r="AIA1" s="17"/>
      <c r="AIB1" s="17"/>
      <c r="AIC1" s="17"/>
      <c r="AID1" s="17"/>
      <c r="AIE1" s="17"/>
      <c r="AIF1" s="17"/>
      <c r="AIG1" s="17"/>
      <c r="AIH1" s="17"/>
      <c r="AII1" s="17"/>
      <c r="AIJ1" s="17"/>
      <c r="AIK1" s="17"/>
      <c r="AIL1" s="17"/>
      <c r="AIM1" s="17"/>
      <c r="AIN1" s="17"/>
      <c r="AIO1" s="17"/>
      <c r="AIP1" s="17"/>
      <c r="AIQ1" s="17"/>
      <c r="AIR1" s="17"/>
      <c r="AIS1" s="17"/>
      <c r="AIT1" s="17"/>
      <c r="AIU1" s="17"/>
      <c r="AIV1" s="17"/>
      <c r="AIW1" s="17"/>
      <c r="AIX1" s="17"/>
      <c r="AIY1" s="17"/>
      <c r="AIZ1" s="17"/>
      <c r="AJA1" s="17"/>
      <c r="AJB1" s="17"/>
      <c r="AJC1" s="17"/>
      <c r="AJD1" s="17"/>
      <c r="AJE1" s="17"/>
      <c r="AJF1" s="17"/>
      <c r="AJG1" s="17"/>
      <c r="AJH1" s="17"/>
      <c r="AJI1" s="17"/>
      <c r="AJJ1" s="17"/>
      <c r="AJK1" s="17"/>
      <c r="AJL1" s="17"/>
      <c r="AJM1" s="17"/>
      <c r="AJN1" s="17"/>
      <c r="AJO1" s="17"/>
      <c r="AJP1" s="17"/>
      <c r="AJQ1" s="17"/>
      <c r="AJR1" s="17"/>
      <c r="AJS1" s="17"/>
      <c r="AJT1" s="17"/>
      <c r="AJU1" s="17"/>
      <c r="AJV1" s="17"/>
      <c r="AJW1" s="17"/>
      <c r="AJX1" s="17"/>
      <c r="AJY1" s="17"/>
      <c r="AJZ1" s="17"/>
      <c r="AKA1" s="17"/>
      <c r="AKB1" s="17"/>
      <c r="AKC1" s="17"/>
      <c r="AKD1" s="17"/>
      <c r="AKE1" s="17"/>
      <c r="AKF1" s="17"/>
      <c r="AKG1" s="17"/>
      <c r="AKH1" s="17"/>
      <c r="AKI1" s="17"/>
      <c r="AKJ1" s="17"/>
      <c r="AKK1" s="17"/>
      <c r="AKL1" s="17"/>
      <c r="AKM1" s="17"/>
      <c r="AKN1" s="17"/>
      <c r="AKO1" s="17"/>
      <c r="AKP1" s="17"/>
      <c r="AKQ1" s="17"/>
      <c r="AKR1" s="17"/>
      <c r="AKS1" s="17"/>
      <c r="AKT1" s="17"/>
      <c r="AKU1" s="17"/>
      <c r="AKV1" s="17"/>
      <c r="AKW1" s="17"/>
      <c r="AKX1" s="17"/>
      <c r="AKY1" s="17"/>
      <c r="AKZ1" s="17"/>
      <c r="ALA1" s="17"/>
      <c r="ALB1" s="17"/>
      <c r="ALC1" s="17"/>
      <c r="ALD1" s="17"/>
      <c r="ALE1" s="17"/>
      <c r="ALF1" s="17"/>
      <c r="ALG1" s="17"/>
      <c r="ALH1" s="17"/>
      <c r="ALI1" s="17"/>
      <c r="ALJ1" s="17"/>
      <c r="ALK1" s="17"/>
      <c r="ALL1" s="17"/>
      <c r="ALM1" s="17"/>
      <c r="ALN1" s="17"/>
      <c r="ALO1" s="17"/>
      <c r="ALP1" s="17"/>
      <c r="ALQ1" s="17"/>
      <c r="ALR1" s="17"/>
      <c r="ALS1" s="17"/>
      <c r="ALT1" s="17"/>
      <c r="ALU1" s="17"/>
      <c r="ALV1" s="17"/>
      <c r="ALW1" s="17"/>
      <c r="ALX1" s="17"/>
      <c r="ALY1" s="17"/>
      <c r="ALZ1" s="17"/>
      <c r="AMA1" s="17"/>
      <c r="AMB1" s="17"/>
      <c r="AMC1" s="17"/>
      <c r="AMD1" s="17"/>
      <c r="AME1" s="17"/>
      <c r="AMF1" s="17"/>
      <c r="AMG1" s="17"/>
      <c r="AMH1" s="17"/>
      <c r="AMI1" s="17"/>
      <c r="AMJ1" s="17"/>
      <c r="AMK1" s="17"/>
    </row>
    <row r="2" spans="1:1025" s="4" customFormat="1" ht="30.75" customHeight="1" x14ac:dyDescent="0.3">
      <c r="A2" s="319" t="s">
        <v>397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18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  <c r="IW2" s="17"/>
      <c r="IX2" s="17"/>
      <c r="IY2" s="17"/>
      <c r="IZ2" s="17"/>
      <c r="JA2" s="17"/>
      <c r="JB2" s="17"/>
      <c r="JC2" s="17"/>
      <c r="JD2" s="17"/>
      <c r="JE2" s="17"/>
      <c r="JF2" s="17"/>
      <c r="JG2" s="17"/>
      <c r="JH2" s="17"/>
      <c r="JI2" s="17"/>
      <c r="JJ2" s="17"/>
      <c r="JK2" s="17"/>
      <c r="JL2" s="17"/>
      <c r="JM2" s="17"/>
      <c r="JN2" s="17"/>
      <c r="JO2" s="17"/>
      <c r="JP2" s="17"/>
      <c r="JQ2" s="17"/>
      <c r="JR2" s="17"/>
      <c r="JS2" s="17"/>
      <c r="JT2" s="17"/>
      <c r="JU2" s="17"/>
      <c r="JV2" s="17"/>
      <c r="JW2" s="17"/>
      <c r="JX2" s="17"/>
      <c r="JY2" s="17"/>
      <c r="JZ2" s="17"/>
      <c r="KA2" s="17"/>
      <c r="KB2" s="17"/>
      <c r="KC2" s="17"/>
      <c r="KD2" s="17"/>
      <c r="KE2" s="17"/>
      <c r="KF2" s="17"/>
      <c r="KG2" s="17"/>
      <c r="KH2" s="17"/>
      <c r="KI2" s="17"/>
      <c r="KJ2" s="17"/>
      <c r="KK2" s="17"/>
      <c r="KL2" s="17"/>
      <c r="KM2" s="17"/>
      <c r="KN2" s="17"/>
      <c r="KO2" s="17"/>
      <c r="KP2" s="17"/>
      <c r="KQ2" s="17"/>
      <c r="KR2" s="17"/>
      <c r="KS2" s="17"/>
      <c r="KT2" s="17"/>
      <c r="KU2" s="17"/>
      <c r="KV2" s="17"/>
      <c r="KW2" s="17"/>
      <c r="KX2" s="17"/>
      <c r="KY2" s="17"/>
      <c r="KZ2" s="17"/>
      <c r="LA2" s="17"/>
      <c r="LB2" s="17"/>
      <c r="LC2" s="17"/>
      <c r="LD2" s="17"/>
      <c r="LE2" s="17"/>
      <c r="LF2" s="17"/>
      <c r="LG2" s="17"/>
      <c r="LH2" s="17"/>
      <c r="LI2" s="17"/>
      <c r="LJ2" s="17"/>
      <c r="LK2" s="17"/>
      <c r="LL2" s="17"/>
      <c r="LM2" s="17"/>
      <c r="LN2" s="17"/>
      <c r="LO2" s="17"/>
      <c r="LP2" s="17"/>
      <c r="LQ2" s="17"/>
      <c r="LR2" s="17"/>
      <c r="LS2" s="17"/>
      <c r="LT2" s="17"/>
      <c r="LU2" s="17"/>
      <c r="LV2" s="17"/>
      <c r="LW2" s="17"/>
      <c r="LX2" s="17"/>
      <c r="LY2" s="17"/>
      <c r="LZ2" s="17"/>
      <c r="MA2" s="17"/>
      <c r="MB2" s="17"/>
      <c r="MC2" s="17"/>
      <c r="MD2" s="17"/>
      <c r="ME2" s="17"/>
      <c r="MF2" s="17"/>
      <c r="MG2" s="17"/>
      <c r="MH2" s="17"/>
      <c r="MI2" s="17"/>
      <c r="MJ2" s="17"/>
      <c r="MK2" s="17"/>
      <c r="ML2" s="17"/>
      <c r="MM2" s="17"/>
      <c r="MN2" s="17"/>
      <c r="MO2" s="17"/>
      <c r="MP2" s="17"/>
      <c r="MQ2" s="17"/>
      <c r="MR2" s="17"/>
      <c r="MS2" s="17"/>
      <c r="MT2" s="17"/>
      <c r="MU2" s="17"/>
      <c r="MV2" s="17"/>
      <c r="MW2" s="17"/>
      <c r="MX2" s="17"/>
      <c r="MY2" s="17"/>
      <c r="MZ2" s="17"/>
      <c r="NA2" s="17"/>
      <c r="NB2" s="17"/>
      <c r="NC2" s="17"/>
      <c r="ND2" s="17"/>
      <c r="NE2" s="17"/>
      <c r="NF2" s="17"/>
      <c r="NG2" s="17"/>
      <c r="NH2" s="17"/>
      <c r="NI2" s="17"/>
      <c r="NJ2" s="17"/>
      <c r="NK2" s="17"/>
      <c r="NL2" s="17"/>
      <c r="NM2" s="17"/>
      <c r="NN2" s="17"/>
      <c r="NO2" s="17"/>
      <c r="NP2" s="17"/>
      <c r="NQ2" s="17"/>
      <c r="NR2" s="17"/>
      <c r="NS2" s="17"/>
      <c r="NT2" s="17"/>
      <c r="NU2" s="17"/>
      <c r="NV2" s="17"/>
      <c r="NW2" s="17"/>
      <c r="NX2" s="17"/>
      <c r="NY2" s="17"/>
      <c r="NZ2" s="17"/>
      <c r="OA2" s="17"/>
      <c r="OB2" s="17"/>
      <c r="OC2" s="17"/>
      <c r="OD2" s="17"/>
      <c r="OE2" s="17"/>
      <c r="OF2" s="17"/>
      <c r="OG2" s="17"/>
      <c r="OH2" s="17"/>
      <c r="OI2" s="17"/>
      <c r="OJ2" s="17"/>
      <c r="OK2" s="17"/>
      <c r="OL2" s="17"/>
      <c r="OM2" s="17"/>
      <c r="ON2" s="17"/>
      <c r="OO2" s="17"/>
      <c r="OP2" s="17"/>
      <c r="OQ2" s="17"/>
      <c r="OR2" s="17"/>
      <c r="OS2" s="17"/>
      <c r="OT2" s="17"/>
      <c r="OU2" s="17"/>
      <c r="OV2" s="17"/>
      <c r="OW2" s="17"/>
      <c r="OX2" s="17"/>
      <c r="OY2" s="17"/>
      <c r="OZ2" s="17"/>
      <c r="PA2" s="17"/>
      <c r="PB2" s="17"/>
      <c r="PC2" s="17"/>
      <c r="PD2" s="17"/>
      <c r="PE2" s="17"/>
      <c r="PF2" s="17"/>
      <c r="PG2" s="17"/>
      <c r="PH2" s="17"/>
      <c r="PI2" s="17"/>
      <c r="PJ2" s="17"/>
      <c r="PK2" s="17"/>
      <c r="PL2" s="17"/>
      <c r="PM2" s="17"/>
      <c r="PN2" s="17"/>
      <c r="PO2" s="17"/>
      <c r="PP2" s="17"/>
      <c r="PQ2" s="17"/>
      <c r="PR2" s="17"/>
      <c r="PS2" s="17"/>
      <c r="PT2" s="17"/>
      <c r="PU2" s="17"/>
      <c r="PV2" s="17"/>
      <c r="PW2" s="17"/>
      <c r="PX2" s="17"/>
      <c r="PY2" s="17"/>
      <c r="PZ2" s="17"/>
      <c r="QA2" s="17"/>
      <c r="QB2" s="17"/>
      <c r="QC2" s="17"/>
      <c r="QD2" s="17"/>
      <c r="QE2" s="17"/>
      <c r="QF2" s="17"/>
      <c r="QG2" s="17"/>
      <c r="QH2" s="17"/>
      <c r="QI2" s="17"/>
      <c r="QJ2" s="17"/>
      <c r="QK2" s="17"/>
      <c r="QL2" s="17"/>
      <c r="QM2" s="17"/>
      <c r="QN2" s="17"/>
      <c r="QO2" s="17"/>
      <c r="QP2" s="17"/>
      <c r="QQ2" s="17"/>
      <c r="QR2" s="17"/>
      <c r="QS2" s="17"/>
      <c r="QT2" s="17"/>
      <c r="QU2" s="17"/>
      <c r="QV2" s="17"/>
      <c r="QW2" s="17"/>
      <c r="QX2" s="17"/>
      <c r="QY2" s="17"/>
      <c r="QZ2" s="17"/>
      <c r="RA2" s="17"/>
      <c r="RB2" s="17"/>
      <c r="RC2" s="17"/>
      <c r="RD2" s="17"/>
      <c r="RE2" s="17"/>
      <c r="RF2" s="17"/>
      <c r="RG2" s="17"/>
      <c r="RH2" s="17"/>
      <c r="RI2" s="17"/>
      <c r="RJ2" s="17"/>
      <c r="RK2" s="17"/>
      <c r="RL2" s="17"/>
      <c r="RM2" s="17"/>
      <c r="RN2" s="17"/>
      <c r="RO2" s="17"/>
      <c r="RP2" s="17"/>
      <c r="RQ2" s="17"/>
      <c r="RR2" s="17"/>
      <c r="RS2" s="17"/>
      <c r="RT2" s="17"/>
      <c r="RU2" s="17"/>
      <c r="RV2" s="17"/>
      <c r="RW2" s="17"/>
      <c r="RX2" s="17"/>
      <c r="RY2" s="17"/>
      <c r="RZ2" s="17"/>
      <c r="SA2" s="17"/>
      <c r="SB2" s="17"/>
      <c r="SC2" s="17"/>
      <c r="SD2" s="17"/>
      <c r="SE2" s="17"/>
      <c r="SF2" s="17"/>
      <c r="SG2" s="17"/>
      <c r="SH2" s="17"/>
      <c r="SI2" s="17"/>
      <c r="SJ2" s="17"/>
      <c r="SK2" s="17"/>
      <c r="SL2" s="17"/>
      <c r="SM2" s="17"/>
      <c r="SN2" s="17"/>
      <c r="SO2" s="17"/>
      <c r="SP2" s="17"/>
      <c r="SQ2" s="17"/>
      <c r="SR2" s="17"/>
      <c r="SS2" s="17"/>
      <c r="ST2" s="17"/>
      <c r="SU2" s="17"/>
      <c r="SV2" s="17"/>
      <c r="SW2" s="17"/>
      <c r="SX2" s="17"/>
      <c r="SY2" s="17"/>
      <c r="SZ2" s="17"/>
      <c r="TA2" s="17"/>
      <c r="TB2" s="17"/>
      <c r="TC2" s="17"/>
      <c r="TD2" s="17"/>
      <c r="TE2" s="17"/>
      <c r="TF2" s="17"/>
      <c r="TG2" s="17"/>
      <c r="TH2" s="17"/>
      <c r="TI2" s="17"/>
      <c r="TJ2" s="17"/>
      <c r="TK2" s="17"/>
      <c r="TL2" s="17"/>
      <c r="TM2" s="17"/>
      <c r="TN2" s="17"/>
      <c r="TO2" s="17"/>
      <c r="TP2" s="17"/>
      <c r="TQ2" s="17"/>
      <c r="TR2" s="17"/>
      <c r="TS2" s="17"/>
      <c r="TT2" s="17"/>
      <c r="TU2" s="17"/>
      <c r="TV2" s="17"/>
      <c r="TW2" s="17"/>
      <c r="TX2" s="17"/>
      <c r="TY2" s="17"/>
      <c r="TZ2" s="17"/>
      <c r="UA2" s="17"/>
      <c r="UB2" s="17"/>
      <c r="UC2" s="17"/>
      <c r="UD2" s="17"/>
      <c r="UE2" s="17"/>
      <c r="UF2" s="17"/>
      <c r="UG2" s="17"/>
      <c r="UH2" s="17"/>
      <c r="UI2" s="17"/>
      <c r="UJ2" s="17"/>
      <c r="UK2" s="17"/>
      <c r="UL2" s="17"/>
      <c r="UM2" s="17"/>
      <c r="UN2" s="17"/>
      <c r="UO2" s="17"/>
      <c r="UP2" s="17"/>
      <c r="UQ2" s="17"/>
      <c r="UR2" s="17"/>
      <c r="US2" s="17"/>
      <c r="UT2" s="17"/>
      <c r="UU2" s="17"/>
      <c r="UV2" s="17"/>
      <c r="UW2" s="17"/>
      <c r="UX2" s="17"/>
      <c r="UY2" s="17"/>
      <c r="UZ2" s="17"/>
      <c r="VA2" s="17"/>
      <c r="VB2" s="17"/>
      <c r="VC2" s="17"/>
      <c r="VD2" s="17"/>
      <c r="VE2" s="17"/>
      <c r="VF2" s="17"/>
      <c r="VG2" s="17"/>
      <c r="VH2" s="17"/>
      <c r="VI2" s="17"/>
      <c r="VJ2" s="17"/>
      <c r="VK2" s="17"/>
      <c r="VL2" s="17"/>
      <c r="VM2" s="17"/>
      <c r="VN2" s="17"/>
      <c r="VO2" s="17"/>
      <c r="VP2" s="17"/>
      <c r="VQ2" s="17"/>
      <c r="VR2" s="17"/>
      <c r="VS2" s="17"/>
      <c r="VT2" s="17"/>
      <c r="VU2" s="17"/>
      <c r="VV2" s="17"/>
      <c r="VW2" s="17"/>
      <c r="VX2" s="17"/>
      <c r="VY2" s="17"/>
      <c r="VZ2" s="17"/>
      <c r="WA2" s="17"/>
      <c r="WB2" s="17"/>
      <c r="WC2" s="17"/>
      <c r="WD2" s="17"/>
      <c r="WE2" s="17"/>
      <c r="WF2" s="17"/>
      <c r="WG2" s="17"/>
      <c r="WH2" s="17"/>
      <c r="WI2" s="17"/>
      <c r="WJ2" s="17"/>
      <c r="WK2" s="17"/>
      <c r="WL2" s="17"/>
      <c r="WM2" s="17"/>
      <c r="WN2" s="17"/>
      <c r="WO2" s="17"/>
      <c r="WP2" s="17"/>
      <c r="WQ2" s="17"/>
      <c r="WR2" s="17"/>
      <c r="WS2" s="17"/>
      <c r="WT2" s="17"/>
      <c r="WU2" s="17"/>
      <c r="WV2" s="17"/>
      <c r="WW2" s="17"/>
      <c r="WX2" s="17"/>
      <c r="WY2" s="17"/>
      <c r="WZ2" s="17"/>
      <c r="XA2" s="17"/>
      <c r="XB2" s="17"/>
      <c r="XC2" s="17"/>
      <c r="XD2" s="17"/>
      <c r="XE2" s="17"/>
      <c r="XF2" s="17"/>
      <c r="XG2" s="17"/>
      <c r="XH2" s="17"/>
      <c r="XI2" s="17"/>
      <c r="XJ2" s="17"/>
      <c r="XK2" s="17"/>
      <c r="XL2" s="17"/>
      <c r="XM2" s="17"/>
      <c r="XN2" s="17"/>
      <c r="XO2" s="17"/>
      <c r="XP2" s="17"/>
      <c r="XQ2" s="17"/>
      <c r="XR2" s="17"/>
      <c r="XS2" s="17"/>
      <c r="XT2" s="17"/>
      <c r="XU2" s="17"/>
      <c r="XV2" s="17"/>
      <c r="XW2" s="17"/>
      <c r="XX2" s="17"/>
      <c r="XY2" s="17"/>
      <c r="XZ2" s="17"/>
      <c r="YA2" s="17"/>
      <c r="YB2" s="17"/>
      <c r="YC2" s="17"/>
      <c r="YD2" s="17"/>
      <c r="YE2" s="17"/>
      <c r="YF2" s="17"/>
      <c r="YG2" s="17"/>
      <c r="YH2" s="17"/>
      <c r="YI2" s="17"/>
      <c r="YJ2" s="17"/>
      <c r="YK2" s="17"/>
      <c r="YL2" s="17"/>
      <c r="YM2" s="17"/>
      <c r="YN2" s="17"/>
      <c r="YO2" s="17"/>
      <c r="YP2" s="17"/>
      <c r="YQ2" s="17"/>
      <c r="YR2" s="17"/>
      <c r="YS2" s="17"/>
      <c r="YT2" s="17"/>
      <c r="YU2" s="17"/>
      <c r="YV2" s="17"/>
      <c r="YW2" s="17"/>
      <c r="YX2" s="17"/>
      <c r="YY2" s="17"/>
      <c r="YZ2" s="17"/>
      <c r="ZA2" s="17"/>
      <c r="ZB2" s="17"/>
      <c r="ZC2" s="17"/>
      <c r="ZD2" s="17"/>
      <c r="ZE2" s="17"/>
      <c r="ZF2" s="17"/>
      <c r="ZG2" s="17"/>
      <c r="ZH2" s="17"/>
      <c r="ZI2" s="17"/>
      <c r="ZJ2" s="17"/>
      <c r="ZK2" s="17"/>
      <c r="ZL2" s="17"/>
      <c r="ZM2" s="17"/>
      <c r="ZN2" s="17"/>
      <c r="ZO2" s="17"/>
      <c r="ZP2" s="17"/>
      <c r="ZQ2" s="17"/>
      <c r="ZR2" s="17"/>
      <c r="ZS2" s="17"/>
      <c r="ZT2" s="17"/>
      <c r="ZU2" s="17"/>
      <c r="ZV2" s="17"/>
      <c r="ZW2" s="17"/>
      <c r="ZX2" s="17"/>
      <c r="ZY2" s="17"/>
      <c r="ZZ2" s="17"/>
      <c r="AAA2" s="17"/>
      <c r="AAB2" s="17"/>
      <c r="AAC2" s="17"/>
      <c r="AAD2" s="17"/>
      <c r="AAE2" s="17"/>
      <c r="AAF2" s="17"/>
      <c r="AAG2" s="17"/>
      <c r="AAH2" s="17"/>
      <c r="AAI2" s="17"/>
      <c r="AAJ2" s="17"/>
      <c r="AAK2" s="17"/>
      <c r="AAL2" s="17"/>
      <c r="AAM2" s="17"/>
      <c r="AAN2" s="17"/>
      <c r="AAO2" s="17"/>
      <c r="AAP2" s="17"/>
      <c r="AAQ2" s="17"/>
      <c r="AAR2" s="17"/>
      <c r="AAS2" s="17"/>
      <c r="AAT2" s="17"/>
      <c r="AAU2" s="17"/>
      <c r="AAV2" s="17"/>
      <c r="AAW2" s="17"/>
      <c r="AAX2" s="17"/>
      <c r="AAY2" s="17"/>
      <c r="AAZ2" s="17"/>
      <c r="ABA2" s="17"/>
      <c r="ABB2" s="17"/>
      <c r="ABC2" s="17"/>
      <c r="ABD2" s="17"/>
      <c r="ABE2" s="17"/>
      <c r="ABF2" s="17"/>
      <c r="ABG2" s="17"/>
      <c r="ABH2" s="17"/>
      <c r="ABI2" s="17"/>
      <c r="ABJ2" s="17"/>
      <c r="ABK2" s="17"/>
      <c r="ABL2" s="17"/>
      <c r="ABM2" s="17"/>
      <c r="ABN2" s="17"/>
      <c r="ABO2" s="17"/>
      <c r="ABP2" s="17"/>
      <c r="ABQ2" s="17"/>
      <c r="ABR2" s="17"/>
      <c r="ABS2" s="17"/>
      <c r="ABT2" s="17"/>
      <c r="ABU2" s="17"/>
      <c r="ABV2" s="17"/>
      <c r="ABW2" s="17"/>
      <c r="ABX2" s="17"/>
      <c r="ABY2" s="17"/>
      <c r="ABZ2" s="17"/>
      <c r="ACA2" s="17"/>
      <c r="ACB2" s="17"/>
      <c r="ACC2" s="17"/>
      <c r="ACD2" s="17"/>
      <c r="ACE2" s="17"/>
      <c r="ACF2" s="17"/>
      <c r="ACG2" s="17"/>
      <c r="ACH2" s="17"/>
      <c r="ACI2" s="17"/>
      <c r="ACJ2" s="17"/>
      <c r="ACK2" s="17"/>
      <c r="ACL2" s="17"/>
      <c r="ACM2" s="17"/>
      <c r="ACN2" s="17"/>
      <c r="ACO2" s="17"/>
      <c r="ACP2" s="17"/>
      <c r="ACQ2" s="17"/>
      <c r="ACR2" s="17"/>
      <c r="ACS2" s="17"/>
      <c r="ACT2" s="17"/>
      <c r="ACU2" s="17"/>
      <c r="ACV2" s="17"/>
      <c r="ACW2" s="17"/>
      <c r="ACX2" s="17"/>
      <c r="ACY2" s="17"/>
      <c r="ACZ2" s="17"/>
      <c r="ADA2" s="17"/>
      <c r="ADB2" s="17"/>
      <c r="ADC2" s="17"/>
      <c r="ADD2" s="17"/>
      <c r="ADE2" s="17"/>
      <c r="ADF2" s="17"/>
      <c r="ADG2" s="17"/>
      <c r="ADH2" s="17"/>
      <c r="ADI2" s="17"/>
      <c r="ADJ2" s="17"/>
      <c r="ADK2" s="17"/>
      <c r="ADL2" s="17"/>
      <c r="ADM2" s="17"/>
      <c r="ADN2" s="17"/>
      <c r="ADO2" s="17"/>
      <c r="ADP2" s="17"/>
      <c r="ADQ2" s="17"/>
      <c r="ADR2" s="17"/>
      <c r="ADS2" s="17"/>
      <c r="ADT2" s="17"/>
      <c r="ADU2" s="17"/>
      <c r="ADV2" s="17"/>
      <c r="ADW2" s="17"/>
      <c r="ADX2" s="17"/>
      <c r="ADY2" s="17"/>
      <c r="ADZ2" s="17"/>
      <c r="AEA2" s="17"/>
      <c r="AEB2" s="17"/>
      <c r="AEC2" s="17"/>
      <c r="AED2" s="17"/>
      <c r="AEE2" s="17"/>
      <c r="AEF2" s="17"/>
      <c r="AEG2" s="17"/>
      <c r="AEH2" s="17"/>
      <c r="AEI2" s="17"/>
      <c r="AEJ2" s="17"/>
      <c r="AEK2" s="17"/>
      <c r="AEL2" s="17"/>
      <c r="AEM2" s="17"/>
      <c r="AEN2" s="17"/>
      <c r="AEO2" s="17"/>
      <c r="AEP2" s="17"/>
      <c r="AEQ2" s="17"/>
      <c r="AER2" s="17"/>
      <c r="AES2" s="17"/>
      <c r="AET2" s="17"/>
      <c r="AEU2" s="17"/>
      <c r="AEV2" s="17"/>
      <c r="AEW2" s="17"/>
      <c r="AEX2" s="17"/>
      <c r="AEY2" s="17"/>
      <c r="AEZ2" s="17"/>
      <c r="AFA2" s="17"/>
      <c r="AFB2" s="17"/>
      <c r="AFC2" s="17"/>
      <c r="AFD2" s="17"/>
      <c r="AFE2" s="17"/>
      <c r="AFF2" s="17"/>
      <c r="AFG2" s="17"/>
      <c r="AFH2" s="17"/>
      <c r="AFI2" s="17"/>
      <c r="AFJ2" s="17"/>
      <c r="AFK2" s="17"/>
      <c r="AFL2" s="17"/>
      <c r="AFM2" s="17"/>
      <c r="AFN2" s="17"/>
      <c r="AFO2" s="17"/>
      <c r="AFP2" s="17"/>
      <c r="AFQ2" s="17"/>
      <c r="AFR2" s="17"/>
      <c r="AFS2" s="17"/>
      <c r="AFT2" s="17"/>
      <c r="AFU2" s="17"/>
      <c r="AFV2" s="17"/>
      <c r="AFW2" s="17"/>
      <c r="AFX2" s="17"/>
      <c r="AFY2" s="17"/>
      <c r="AFZ2" s="17"/>
      <c r="AGA2" s="17"/>
      <c r="AGB2" s="17"/>
      <c r="AGC2" s="17"/>
      <c r="AGD2" s="17"/>
      <c r="AGE2" s="17"/>
      <c r="AGF2" s="17"/>
      <c r="AGG2" s="17"/>
      <c r="AGH2" s="17"/>
      <c r="AGI2" s="17"/>
      <c r="AGJ2" s="17"/>
      <c r="AGK2" s="17"/>
      <c r="AGL2" s="17"/>
      <c r="AGM2" s="17"/>
      <c r="AGN2" s="17"/>
      <c r="AGO2" s="17"/>
      <c r="AGP2" s="17"/>
      <c r="AGQ2" s="17"/>
      <c r="AGR2" s="17"/>
      <c r="AGS2" s="17"/>
      <c r="AGT2" s="17"/>
      <c r="AGU2" s="17"/>
      <c r="AGV2" s="17"/>
      <c r="AGW2" s="17"/>
      <c r="AGX2" s="17"/>
      <c r="AGY2" s="17"/>
      <c r="AGZ2" s="17"/>
      <c r="AHA2" s="17"/>
      <c r="AHB2" s="17"/>
      <c r="AHC2" s="17"/>
      <c r="AHD2" s="17"/>
      <c r="AHE2" s="17"/>
      <c r="AHF2" s="17"/>
      <c r="AHG2" s="17"/>
      <c r="AHH2" s="17"/>
      <c r="AHI2" s="17"/>
      <c r="AHJ2" s="17"/>
      <c r="AHK2" s="17"/>
      <c r="AHL2" s="17"/>
      <c r="AHM2" s="17"/>
      <c r="AHN2" s="17"/>
      <c r="AHO2" s="17"/>
      <c r="AHP2" s="17"/>
      <c r="AHQ2" s="17"/>
      <c r="AHR2" s="17"/>
      <c r="AHS2" s="17"/>
      <c r="AHT2" s="17"/>
      <c r="AHU2" s="17"/>
      <c r="AHV2" s="17"/>
      <c r="AHW2" s="17"/>
      <c r="AHX2" s="17"/>
      <c r="AHY2" s="17"/>
      <c r="AHZ2" s="17"/>
      <c r="AIA2" s="17"/>
      <c r="AIB2" s="17"/>
      <c r="AIC2" s="17"/>
      <c r="AID2" s="17"/>
      <c r="AIE2" s="17"/>
      <c r="AIF2" s="17"/>
      <c r="AIG2" s="17"/>
      <c r="AIH2" s="17"/>
      <c r="AII2" s="17"/>
      <c r="AIJ2" s="17"/>
      <c r="AIK2" s="17"/>
      <c r="AIL2" s="17"/>
      <c r="AIM2" s="17"/>
      <c r="AIN2" s="17"/>
      <c r="AIO2" s="17"/>
      <c r="AIP2" s="17"/>
      <c r="AIQ2" s="17"/>
      <c r="AIR2" s="17"/>
      <c r="AIS2" s="17"/>
      <c r="AIT2" s="17"/>
      <c r="AIU2" s="17"/>
      <c r="AIV2" s="17"/>
      <c r="AIW2" s="17"/>
      <c r="AIX2" s="17"/>
      <c r="AIY2" s="17"/>
      <c r="AIZ2" s="17"/>
      <c r="AJA2" s="17"/>
      <c r="AJB2" s="17"/>
      <c r="AJC2" s="17"/>
      <c r="AJD2" s="17"/>
      <c r="AJE2" s="17"/>
      <c r="AJF2" s="17"/>
      <c r="AJG2" s="17"/>
      <c r="AJH2" s="17"/>
      <c r="AJI2" s="17"/>
      <c r="AJJ2" s="17"/>
      <c r="AJK2" s="17"/>
      <c r="AJL2" s="17"/>
      <c r="AJM2" s="17"/>
      <c r="AJN2" s="17"/>
      <c r="AJO2" s="17"/>
      <c r="AJP2" s="17"/>
      <c r="AJQ2" s="17"/>
      <c r="AJR2" s="17"/>
      <c r="AJS2" s="17"/>
      <c r="AJT2" s="17"/>
      <c r="AJU2" s="17"/>
      <c r="AJV2" s="17"/>
      <c r="AJW2" s="17"/>
      <c r="AJX2" s="17"/>
      <c r="AJY2" s="17"/>
      <c r="AJZ2" s="17"/>
      <c r="AKA2" s="17"/>
      <c r="AKB2" s="17"/>
      <c r="AKC2" s="17"/>
      <c r="AKD2" s="17"/>
      <c r="AKE2" s="17"/>
      <c r="AKF2" s="17"/>
      <c r="AKG2" s="17"/>
      <c r="AKH2" s="17"/>
      <c r="AKI2" s="17"/>
      <c r="AKJ2" s="17"/>
      <c r="AKK2" s="17"/>
      <c r="AKL2" s="17"/>
      <c r="AKM2" s="17"/>
      <c r="AKN2" s="17"/>
      <c r="AKO2" s="17"/>
      <c r="AKP2" s="17"/>
      <c r="AKQ2" s="17"/>
      <c r="AKR2" s="17"/>
      <c r="AKS2" s="17"/>
      <c r="AKT2" s="17"/>
      <c r="AKU2" s="17"/>
      <c r="AKV2" s="17"/>
      <c r="AKW2" s="17"/>
      <c r="AKX2" s="17"/>
      <c r="AKY2" s="17"/>
      <c r="AKZ2" s="17"/>
      <c r="ALA2" s="17"/>
      <c r="ALB2" s="17"/>
      <c r="ALC2" s="17"/>
      <c r="ALD2" s="17"/>
      <c r="ALE2" s="17"/>
      <c r="ALF2" s="17"/>
      <c r="ALG2" s="17"/>
      <c r="ALH2" s="17"/>
      <c r="ALI2" s="17"/>
      <c r="ALJ2" s="17"/>
      <c r="ALK2" s="17"/>
      <c r="ALL2" s="17"/>
      <c r="ALM2" s="17"/>
      <c r="ALN2" s="17"/>
      <c r="ALO2" s="17"/>
      <c r="ALP2" s="17"/>
      <c r="ALQ2" s="17"/>
      <c r="ALR2" s="17"/>
      <c r="ALS2" s="17"/>
      <c r="ALT2" s="17"/>
      <c r="ALU2" s="17"/>
      <c r="ALV2" s="17"/>
      <c r="ALW2" s="17"/>
      <c r="ALX2" s="17"/>
      <c r="ALY2" s="17"/>
      <c r="ALZ2" s="17"/>
      <c r="AMA2" s="17"/>
      <c r="AMB2" s="17"/>
      <c r="AMC2" s="17"/>
      <c r="AMD2" s="17"/>
      <c r="AME2" s="17"/>
      <c r="AMF2" s="17"/>
      <c r="AMG2" s="17"/>
      <c r="AMH2" s="17"/>
      <c r="AMI2" s="17"/>
      <c r="AMJ2" s="17"/>
      <c r="AMK2" s="17"/>
    </row>
    <row r="3" spans="1:1025" x14ac:dyDescent="0.3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025" x14ac:dyDescent="0.3">
      <c r="A4" s="320" t="s">
        <v>119</v>
      </c>
      <c r="B4" s="320"/>
      <c r="C4" s="320"/>
      <c r="D4" s="20">
        <v>77</v>
      </c>
      <c r="E4" s="20">
        <v>79</v>
      </c>
      <c r="F4" s="20">
        <v>335</v>
      </c>
      <c r="G4" s="21">
        <v>2350</v>
      </c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025" x14ac:dyDescent="0.3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1025" x14ac:dyDescent="0.3">
      <c r="A6" s="321" t="s">
        <v>78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19"/>
    </row>
    <row r="7" spans="1:1025" ht="13.9" customHeight="1" x14ac:dyDescent="0.3">
      <c r="A7" s="316" t="s">
        <v>124</v>
      </c>
      <c r="B7" s="316"/>
      <c r="C7" s="316"/>
      <c r="D7" s="326" t="s">
        <v>63</v>
      </c>
      <c r="E7" s="326"/>
      <c r="F7" s="326"/>
      <c r="G7" s="316" t="s">
        <v>125</v>
      </c>
      <c r="H7" s="19"/>
      <c r="I7" s="318" t="s">
        <v>126</v>
      </c>
      <c r="J7" s="318"/>
      <c r="K7" s="318"/>
      <c r="L7" s="318"/>
      <c r="M7" s="19"/>
      <c r="N7" s="318" t="s">
        <v>127</v>
      </c>
      <c r="O7" s="318"/>
      <c r="P7" s="318"/>
      <c r="Q7" s="19"/>
    </row>
    <row r="8" spans="1:1025" x14ac:dyDescent="0.3">
      <c r="A8" s="323"/>
      <c r="B8" s="324"/>
      <c r="C8" s="325"/>
      <c r="D8" s="58" t="s">
        <v>67</v>
      </c>
      <c r="E8" s="58" t="s">
        <v>68</v>
      </c>
      <c r="F8" s="58" t="s">
        <v>69</v>
      </c>
      <c r="G8" s="317"/>
      <c r="H8" s="19"/>
      <c r="I8" s="57" t="s">
        <v>67</v>
      </c>
      <c r="J8" s="57" t="s">
        <v>68</v>
      </c>
      <c r="K8" s="57" t="s">
        <v>69</v>
      </c>
      <c r="L8" s="57" t="s">
        <v>128</v>
      </c>
      <c r="M8" s="19"/>
      <c r="N8" s="57" t="s">
        <v>67</v>
      </c>
      <c r="O8" s="57" t="s">
        <v>68</v>
      </c>
      <c r="P8" s="57" t="s">
        <v>69</v>
      </c>
      <c r="Q8" s="19"/>
    </row>
    <row r="9" spans="1:1025" x14ac:dyDescent="0.3">
      <c r="A9" s="318" t="s">
        <v>0</v>
      </c>
      <c r="B9" s="318"/>
      <c r="C9" s="318"/>
      <c r="D9" s="75">
        <v>20.39</v>
      </c>
      <c r="E9" s="75">
        <v>25.77</v>
      </c>
      <c r="F9" s="75">
        <v>82.17</v>
      </c>
      <c r="G9" s="75">
        <v>648.63</v>
      </c>
      <c r="H9" s="19"/>
      <c r="I9" s="76">
        <v>26</v>
      </c>
      <c r="J9" s="76">
        <v>33</v>
      </c>
      <c r="K9" s="76">
        <v>25</v>
      </c>
      <c r="L9" s="76">
        <v>28</v>
      </c>
      <c r="M9" s="19"/>
      <c r="N9" s="77">
        <v>13</v>
      </c>
      <c r="O9" s="77">
        <v>36</v>
      </c>
      <c r="P9" s="77">
        <v>51</v>
      </c>
      <c r="Q9" s="19"/>
    </row>
    <row r="10" spans="1:1025" x14ac:dyDescent="0.3">
      <c r="A10" s="318" t="s">
        <v>1</v>
      </c>
      <c r="B10" s="318"/>
      <c r="C10" s="318"/>
      <c r="D10" s="75">
        <v>33.97</v>
      </c>
      <c r="E10" s="75">
        <v>24.96</v>
      </c>
      <c r="F10" s="75">
        <v>82.76</v>
      </c>
      <c r="G10" s="75">
        <v>700.48</v>
      </c>
      <c r="H10" s="19"/>
      <c r="I10" s="76">
        <v>44</v>
      </c>
      <c r="J10" s="76">
        <v>32</v>
      </c>
      <c r="K10" s="76">
        <v>25</v>
      </c>
      <c r="L10" s="76">
        <v>30</v>
      </c>
      <c r="M10" s="19"/>
      <c r="N10" s="77">
        <v>19</v>
      </c>
      <c r="O10" s="77">
        <v>32</v>
      </c>
      <c r="P10" s="77">
        <v>47</v>
      </c>
      <c r="Q10" s="19"/>
    </row>
    <row r="11" spans="1:1025" x14ac:dyDescent="0.3">
      <c r="A11" s="318" t="s">
        <v>2</v>
      </c>
      <c r="B11" s="318"/>
      <c r="C11" s="318"/>
      <c r="D11" s="78">
        <v>20.5</v>
      </c>
      <c r="E11" s="75">
        <v>22.89</v>
      </c>
      <c r="F11" s="75">
        <v>80.430000000000007</v>
      </c>
      <c r="G11" s="75">
        <v>615.76</v>
      </c>
      <c r="H11" s="19"/>
      <c r="I11" s="76">
        <v>27</v>
      </c>
      <c r="J11" s="76">
        <v>29</v>
      </c>
      <c r="K11" s="76">
        <v>24</v>
      </c>
      <c r="L11" s="76">
        <v>26</v>
      </c>
      <c r="M11" s="19"/>
      <c r="N11" s="77">
        <v>13</v>
      </c>
      <c r="O11" s="77">
        <v>33</v>
      </c>
      <c r="P11" s="77">
        <v>52</v>
      </c>
      <c r="Q11" s="19"/>
    </row>
    <row r="12" spans="1:1025" x14ac:dyDescent="0.3">
      <c r="A12" s="318" t="s">
        <v>3</v>
      </c>
      <c r="B12" s="318"/>
      <c r="C12" s="318"/>
      <c r="D12" s="75">
        <v>18.670000000000002</v>
      </c>
      <c r="E12" s="78">
        <v>22.8</v>
      </c>
      <c r="F12" s="75">
        <v>64.67</v>
      </c>
      <c r="G12" s="78">
        <v>544.70000000000005</v>
      </c>
      <c r="H12" s="19"/>
      <c r="I12" s="76">
        <v>24</v>
      </c>
      <c r="J12" s="76">
        <v>29</v>
      </c>
      <c r="K12" s="76">
        <v>19</v>
      </c>
      <c r="L12" s="76">
        <v>23</v>
      </c>
      <c r="M12" s="19"/>
      <c r="N12" s="77">
        <v>14</v>
      </c>
      <c r="O12" s="77">
        <v>38</v>
      </c>
      <c r="P12" s="77">
        <v>47</v>
      </c>
      <c r="Q12" s="19"/>
    </row>
    <row r="13" spans="1:1025" x14ac:dyDescent="0.3">
      <c r="A13" s="318" t="s">
        <v>4</v>
      </c>
      <c r="B13" s="318"/>
      <c r="C13" s="318"/>
      <c r="D13" s="75">
        <v>24.88</v>
      </c>
      <c r="E13" s="75">
        <v>26.43</v>
      </c>
      <c r="F13" s="75">
        <v>72.959999999999994</v>
      </c>
      <c r="G13" s="75">
        <v>632.22</v>
      </c>
      <c r="H13" s="19"/>
      <c r="I13" s="76">
        <v>32</v>
      </c>
      <c r="J13" s="76">
        <v>33</v>
      </c>
      <c r="K13" s="76">
        <v>22</v>
      </c>
      <c r="L13" s="76">
        <v>27</v>
      </c>
      <c r="M13" s="19"/>
      <c r="N13" s="77">
        <v>16</v>
      </c>
      <c r="O13" s="77">
        <v>38</v>
      </c>
      <c r="P13" s="77">
        <v>46</v>
      </c>
      <c r="Q13" s="19"/>
    </row>
    <row r="14" spans="1:1025" x14ac:dyDescent="0.3">
      <c r="A14" s="318" t="s">
        <v>5</v>
      </c>
      <c r="B14" s="318"/>
      <c r="C14" s="318"/>
      <c r="D14" s="75">
        <v>18.559999999999999</v>
      </c>
      <c r="E14" s="75">
        <v>23.93</v>
      </c>
      <c r="F14" s="75">
        <v>80.489999999999995</v>
      </c>
      <c r="G14" s="75">
        <v>615.66999999999996</v>
      </c>
      <c r="H14" s="19"/>
      <c r="I14" s="76">
        <v>24</v>
      </c>
      <c r="J14" s="76">
        <v>30</v>
      </c>
      <c r="K14" s="76">
        <v>24</v>
      </c>
      <c r="L14" s="76">
        <v>26</v>
      </c>
      <c r="M14" s="19"/>
      <c r="N14" s="77">
        <v>12</v>
      </c>
      <c r="O14" s="77">
        <v>35</v>
      </c>
      <c r="P14" s="77">
        <v>52</v>
      </c>
      <c r="Q14" s="19"/>
    </row>
    <row r="15" spans="1:1025" x14ac:dyDescent="0.3">
      <c r="A15" s="318" t="s">
        <v>6</v>
      </c>
      <c r="B15" s="318"/>
      <c r="C15" s="318"/>
      <c r="D15" s="75">
        <v>33.869999999999997</v>
      </c>
      <c r="E15" s="75">
        <v>26.33</v>
      </c>
      <c r="F15" s="75">
        <v>82.22</v>
      </c>
      <c r="G15" s="75">
        <v>709.17</v>
      </c>
      <c r="H15" s="19"/>
      <c r="I15" s="76">
        <v>44</v>
      </c>
      <c r="J15" s="76">
        <v>33</v>
      </c>
      <c r="K15" s="76">
        <v>25</v>
      </c>
      <c r="L15" s="76">
        <v>30</v>
      </c>
      <c r="M15" s="19"/>
      <c r="N15" s="77">
        <v>19</v>
      </c>
      <c r="O15" s="77">
        <v>33</v>
      </c>
      <c r="P15" s="77">
        <v>46</v>
      </c>
      <c r="Q15" s="19"/>
    </row>
    <row r="16" spans="1:1025" x14ac:dyDescent="0.3">
      <c r="A16" s="318" t="s">
        <v>7</v>
      </c>
      <c r="B16" s="318"/>
      <c r="C16" s="318"/>
      <c r="D16" s="75">
        <v>23.84</v>
      </c>
      <c r="E16" s="75">
        <v>23.23</v>
      </c>
      <c r="F16" s="75">
        <v>87.06</v>
      </c>
      <c r="G16" s="75">
        <v>657.56</v>
      </c>
      <c r="H16" s="19"/>
      <c r="I16" s="76">
        <v>31</v>
      </c>
      <c r="J16" s="76">
        <v>29</v>
      </c>
      <c r="K16" s="76">
        <v>26</v>
      </c>
      <c r="L16" s="76">
        <v>28</v>
      </c>
      <c r="M16" s="19"/>
      <c r="N16" s="77">
        <v>15</v>
      </c>
      <c r="O16" s="77">
        <v>32</v>
      </c>
      <c r="P16" s="77">
        <v>53</v>
      </c>
      <c r="Q16" s="19"/>
    </row>
    <row r="17" spans="1:17" x14ac:dyDescent="0.3">
      <c r="A17" s="318" t="s">
        <v>8</v>
      </c>
      <c r="B17" s="318"/>
      <c r="C17" s="318"/>
      <c r="D17" s="78">
        <v>18.2</v>
      </c>
      <c r="E17" s="75">
        <v>23.64</v>
      </c>
      <c r="F17" s="75">
        <v>86.23</v>
      </c>
      <c r="G17" s="75">
        <v>636.42999999999995</v>
      </c>
      <c r="H17" s="19"/>
      <c r="I17" s="76">
        <v>24</v>
      </c>
      <c r="J17" s="76">
        <v>30</v>
      </c>
      <c r="K17" s="76">
        <v>26</v>
      </c>
      <c r="L17" s="76">
        <v>27</v>
      </c>
      <c r="M17" s="19"/>
      <c r="N17" s="77">
        <v>11</v>
      </c>
      <c r="O17" s="77">
        <v>33</v>
      </c>
      <c r="P17" s="77">
        <v>54</v>
      </c>
      <c r="Q17" s="19"/>
    </row>
    <row r="18" spans="1:17" x14ac:dyDescent="0.3">
      <c r="A18" s="318" t="s">
        <v>9</v>
      </c>
      <c r="B18" s="318"/>
      <c r="C18" s="318"/>
      <c r="D18" s="75">
        <v>20.43</v>
      </c>
      <c r="E18" s="75">
        <v>24.79</v>
      </c>
      <c r="F18" s="75">
        <v>83.22</v>
      </c>
      <c r="G18" s="75">
        <v>657.19</v>
      </c>
      <c r="H18" s="19"/>
      <c r="I18" s="76">
        <v>27</v>
      </c>
      <c r="J18" s="76">
        <v>31</v>
      </c>
      <c r="K18" s="76">
        <v>25</v>
      </c>
      <c r="L18" s="76">
        <v>28</v>
      </c>
      <c r="M18" s="19"/>
      <c r="N18" s="77">
        <v>12</v>
      </c>
      <c r="O18" s="77">
        <v>34</v>
      </c>
      <c r="P18" s="77">
        <v>51</v>
      </c>
      <c r="Q18" s="19"/>
    </row>
    <row r="19" spans="1:17" x14ac:dyDescent="0.3">
      <c r="A19" s="318" t="s">
        <v>27</v>
      </c>
      <c r="B19" s="318"/>
      <c r="C19" s="318"/>
      <c r="D19" s="75">
        <v>18.36</v>
      </c>
      <c r="E19" s="75">
        <v>21.64</v>
      </c>
      <c r="F19" s="75">
        <v>87.38</v>
      </c>
      <c r="G19" s="75">
        <v>623.73</v>
      </c>
      <c r="H19" s="19"/>
      <c r="I19" s="76">
        <v>24</v>
      </c>
      <c r="J19" s="76">
        <v>27</v>
      </c>
      <c r="K19" s="76">
        <v>26</v>
      </c>
      <c r="L19" s="76">
        <v>27</v>
      </c>
      <c r="M19" s="19"/>
      <c r="N19" s="77">
        <v>12</v>
      </c>
      <c r="O19" s="77">
        <v>31</v>
      </c>
      <c r="P19" s="77">
        <v>56</v>
      </c>
      <c r="Q19" s="19"/>
    </row>
    <row r="20" spans="1:17" x14ac:dyDescent="0.3">
      <c r="A20" s="318" t="s">
        <v>28</v>
      </c>
      <c r="B20" s="318"/>
      <c r="C20" s="318"/>
      <c r="D20" s="75">
        <v>34.22</v>
      </c>
      <c r="E20" s="75">
        <v>24.57</v>
      </c>
      <c r="F20" s="75">
        <v>81.010000000000005</v>
      </c>
      <c r="G20" s="75">
        <v>690.06</v>
      </c>
      <c r="H20" s="19"/>
      <c r="I20" s="76">
        <v>44</v>
      </c>
      <c r="J20" s="76">
        <v>31</v>
      </c>
      <c r="K20" s="76">
        <v>24</v>
      </c>
      <c r="L20" s="76">
        <v>29</v>
      </c>
      <c r="M20" s="19"/>
      <c r="N20" s="77">
        <v>20</v>
      </c>
      <c r="O20" s="77">
        <v>32</v>
      </c>
      <c r="P20" s="77">
        <v>47</v>
      </c>
      <c r="Q20" s="19"/>
    </row>
    <row r="21" spans="1:17" x14ac:dyDescent="0.3">
      <c r="A21" s="318" t="s">
        <v>29</v>
      </c>
      <c r="B21" s="318"/>
      <c r="C21" s="318"/>
      <c r="D21" s="75">
        <v>21.31</v>
      </c>
      <c r="E21" s="75">
        <v>23.39</v>
      </c>
      <c r="F21" s="75">
        <v>69.27</v>
      </c>
      <c r="G21" s="78">
        <v>576.70000000000005</v>
      </c>
      <c r="H21" s="19"/>
      <c r="I21" s="76">
        <v>28</v>
      </c>
      <c r="J21" s="76">
        <v>30</v>
      </c>
      <c r="K21" s="76">
        <v>21</v>
      </c>
      <c r="L21" s="76">
        <v>25</v>
      </c>
      <c r="M21" s="19"/>
      <c r="N21" s="77">
        <v>15</v>
      </c>
      <c r="O21" s="77">
        <v>37</v>
      </c>
      <c r="P21" s="77">
        <v>48</v>
      </c>
      <c r="Q21" s="19"/>
    </row>
    <row r="22" spans="1:17" x14ac:dyDescent="0.3">
      <c r="A22" s="318" t="s">
        <v>30</v>
      </c>
      <c r="B22" s="318"/>
      <c r="C22" s="318"/>
      <c r="D22" s="75">
        <v>18.670000000000002</v>
      </c>
      <c r="E22" s="78">
        <v>22.8</v>
      </c>
      <c r="F22" s="75">
        <v>64.67</v>
      </c>
      <c r="G22" s="78">
        <v>544.70000000000005</v>
      </c>
      <c r="H22" s="19"/>
      <c r="I22" s="76">
        <v>24</v>
      </c>
      <c r="J22" s="76">
        <v>29</v>
      </c>
      <c r="K22" s="76">
        <v>19</v>
      </c>
      <c r="L22" s="76">
        <v>23</v>
      </c>
      <c r="M22" s="19"/>
      <c r="N22" s="77">
        <v>14</v>
      </c>
      <c r="O22" s="77">
        <v>38</v>
      </c>
      <c r="P22" s="77">
        <v>47</v>
      </c>
      <c r="Q22" s="19"/>
    </row>
    <row r="23" spans="1:17" x14ac:dyDescent="0.3">
      <c r="A23" s="318" t="s">
        <v>31</v>
      </c>
      <c r="B23" s="318"/>
      <c r="C23" s="318"/>
      <c r="D23" s="75">
        <v>26.41</v>
      </c>
      <c r="E23" s="75">
        <v>22.03</v>
      </c>
      <c r="F23" s="75">
        <v>85.26</v>
      </c>
      <c r="G23" s="75">
        <v>649.84</v>
      </c>
      <c r="H23" s="19"/>
      <c r="I23" s="76">
        <v>34</v>
      </c>
      <c r="J23" s="76">
        <v>28</v>
      </c>
      <c r="K23" s="76">
        <v>25</v>
      </c>
      <c r="L23" s="76">
        <v>28</v>
      </c>
      <c r="M23" s="19"/>
      <c r="N23" s="77">
        <v>16</v>
      </c>
      <c r="O23" s="77">
        <v>31</v>
      </c>
      <c r="P23" s="77">
        <v>52</v>
      </c>
      <c r="Q23" s="19"/>
    </row>
    <row r="24" spans="1:17" x14ac:dyDescent="0.3">
      <c r="A24" s="318" t="s">
        <v>32</v>
      </c>
      <c r="B24" s="318"/>
      <c r="C24" s="318"/>
      <c r="D24" s="75">
        <v>18.190000000000001</v>
      </c>
      <c r="E24" s="75">
        <v>23.57</v>
      </c>
      <c r="F24" s="75">
        <v>87.09</v>
      </c>
      <c r="G24" s="75">
        <v>637.27</v>
      </c>
      <c r="H24" s="19"/>
      <c r="I24" s="76">
        <v>24</v>
      </c>
      <c r="J24" s="76">
        <v>30</v>
      </c>
      <c r="K24" s="76">
        <v>26</v>
      </c>
      <c r="L24" s="76">
        <v>27</v>
      </c>
      <c r="M24" s="19"/>
      <c r="N24" s="77">
        <v>11</v>
      </c>
      <c r="O24" s="77">
        <v>33</v>
      </c>
      <c r="P24" s="77">
        <v>55</v>
      </c>
      <c r="Q24" s="19"/>
    </row>
    <row r="25" spans="1:17" x14ac:dyDescent="0.3">
      <c r="A25" s="318" t="s">
        <v>33</v>
      </c>
      <c r="B25" s="318"/>
      <c r="C25" s="318"/>
      <c r="D25" s="75">
        <v>30.91</v>
      </c>
      <c r="E25" s="75">
        <v>25.24</v>
      </c>
      <c r="F25" s="75">
        <v>104.45</v>
      </c>
      <c r="G25" s="75">
        <v>775.26</v>
      </c>
      <c r="H25" s="19"/>
      <c r="I25" s="76">
        <v>40</v>
      </c>
      <c r="J25" s="76">
        <v>32</v>
      </c>
      <c r="K25" s="76">
        <v>31</v>
      </c>
      <c r="L25" s="76">
        <v>33</v>
      </c>
      <c r="M25" s="19"/>
      <c r="N25" s="77">
        <v>16</v>
      </c>
      <c r="O25" s="77">
        <v>29</v>
      </c>
      <c r="P25" s="77">
        <v>54</v>
      </c>
      <c r="Q25" s="19"/>
    </row>
    <row r="26" spans="1:17" x14ac:dyDescent="0.3">
      <c r="A26" s="318" t="s">
        <v>34</v>
      </c>
      <c r="B26" s="318"/>
      <c r="C26" s="318"/>
      <c r="D26" s="75">
        <v>34.020000000000003</v>
      </c>
      <c r="E26" s="75">
        <v>22.75</v>
      </c>
      <c r="F26" s="75">
        <v>82.81</v>
      </c>
      <c r="G26" s="75">
        <v>672.59</v>
      </c>
      <c r="H26" s="19"/>
      <c r="I26" s="76">
        <v>44</v>
      </c>
      <c r="J26" s="76">
        <v>29</v>
      </c>
      <c r="K26" s="76">
        <v>25</v>
      </c>
      <c r="L26" s="76">
        <v>29</v>
      </c>
      <c r="M26" s="19"/>
      <c r="N26" s="77">
        <v>20</v>
      </c>
      <c r="O26" s="77">
        <v>30</v>
      </c>
      <c r="P26" s="77">
        <v>49</v>
      </c>
      <c r="Q26" s="19"/>
    </row>
    <row r="27" spans="1:17" x14ac:dyDescent="0.3">
      <c r="A27" s="318" t="s">
        <v>35</v>
      </c>
      <c r="B27" s="318"/>
      <c r="C27" s="318"/>
      <c r="D27" s="75">
        <v>21.07</v>
      </c>
      <c r="E27" s="75">
        <v>24.72</v>
      </c>
      <c r="F27" s="75">
        <v>82.33</v>
      </c>
      <c r="G27" s="75">
        <v>641.83000000000004</v>
      </c>
      <c r="H27" s="19"/>
      <c r="I27" s="76">
        <v>27</v>
      </c>
      <c r="J27" s="76">
        <v>31</v>
      </c>
      <c r="K27" s="76">
        <v>25</v>
      </c>
      <c r="L27" s="76">
        <v>27</v>
      </c>
      <c r="M27" s="19"/>
      <c r="N27" s="77">
        <v>13</v>
      </c>
      <c r="O27" s="77">
        <v>35</v>
      </c>
      <c r="P27" s="77">
        <v>51</v>
      </c>
      <c r="Q27" s="19"/>
    </row>
    <row r="28" spans="1:17" x14ac:dyDescent="0.3">
      <c r="A28" s="318" t="s">
        <v>36</v>
      </c>
      <c r="B28" s="318"/>
      <c r="C28" s="318"/>
      <c r="D28" s="75">
        <v>21.76</v>
      </c>
      <c r="E28" s="75">
        <v>21.58</v>
      </c>
      <c r="F28" s="75">
        <v>83.91</v>
      </c>
      <c r="G28" s="75">
        <v>636.11</v>
      </c>
      <c r="H28" s="19"/>
      <c r="I28" s="76">
        <v>28</v>
      </c>
      <c r="J28" s="76">
        <v>27</v>
      </c>
      <c r="K28" s="76">
        <v>25</v>
      </c>
      <c r="L28" s="76">
        <v>27</v>
      </c>
      <c r="M28" s="19"/>
      <c r="N28" s="77">
        <v>14</v>
      </c>
      <c r="O28" s="77">
        <v>31</v>
      </c>
      <c r="P28" s="77">
        <v>53</v>
      </c>
      <c r="Q28" s="19"/>
    </row>
    <row r="29" spans="1:17" x14ac:dyDescent="0.3">
      <c r="A29" s="322" t="s">
        <v>129</v>
      </c>
      <c r="B29" s="322"/>
      <c r="C29" s="322"/>
      <c r="D29" s="79">
        <v>23.91</v>
      </c>
      <c r="E29" s="79">
        <v>23.85</v>
      </c>
      <c r="F29" s="79">
        <v>81.52</v>
      </c>
      <c r="G29" s="80">
        <v>643.29999999999995</v>
      </c>
      <c r="H29" s="19"/>
      <c r="I29" s="81">
        <v>31</v>
      </c>
      <c r="J29" s="81">
        <v>30</v>
      </c>
      <c r="K29" s="81">
        <v>24</v>
      </c>
      <c r="L29" s="81">
        <v>27</v>
      </c>
      <c r="M29" s="19"/>
      <c r="N29" s="82">
        <v>15</v>
      </c>
      <c r="O29" s="82">
        <v>33</v>
      </c>
      <c r="P29" s="82">
        <v>51</v>
      </c>
      <c r="Q29" s="19"/>
    </row>
    <row r="30" spans="1:17" ht="13.9" customHeight="1" x14ac:dyDescent="0.3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</row>
    <row r="31" spans="1:17" x14ac:dyDescent="0.3">
      <c r="A31" s="321" t="s">
        <v>18</v>
      </c>
      <c r="B31" s="321"/>
      <c r="C31" s="321"/>
      <c r="D31" s="321"/>
      <c r="E31" s="321"/>
      <c r="F31" s="321"/>
      <c r="G31" s="321"/>
      <c r="H31" s="321"/>
      <c r="I31" s="321"/>
      <c r="J31" s="321"/>
      <c r="K31" s="321"/>
      <c r="L31" s="321"/>
      <c r="M31" s="321"/>
      <c r="N31" s="321"/>
      <c r="O31" s="321"/>
      <c r="P31" s="321"/>
      <c r="Q31" s="19"/>
    </row>
    <row r="32" spans="1:17" ht="13.9" customHeight="1" x14ac:dyDescent="0.3">
      <c r="A32" s="316" t="s">
        <v>124</v>
      </c>
      <c r="B32" s="316"/>
      <c r="C32" s="316"/>
      <c r="D32" s="315" t="s">
        <v>63</v>
      </c>
      <c r="E32" s="315"/>
      <c r="F32" s="315"/>
      <c r="G32" s="316" t="s">
        <v>125</v>
      </c>
      <c r="H32" s="19"/>
      <c r="I32" s="313" t="s">
        <v>126</v>
      </c>
      <c r="J32" s="313"/>
      <c r="K32" s="313"/>
      <c r="L32" s="313"/>
      <c r="M32" s="19"/>
      <c r="N32" s="313" t="s">
        <v>127</v>
      </c>
      <c r="O32" s="313"/>
      <c r="P32" s="313"/>
      <c r="Q32" s="19"/>
    </row>
    <row r="33" spans="1:17" x14ac:dyDescent="0.3">
      <c r="A33" s="323"/>
      <c r="B33" s="324"/>
      <c r="C33" s="325"/>
      <c r="D33" s="87" t="s">
        <v>67</v>
      </c>
      <c r="E33" s="87" t="s">
        <v>68</v>
      </c>
      <c r="F33" s="87" t="s">
        <v>69</v>
      </c>
      <c r="G33" s="317"/>
      <c r="H33" s="19"/>
      <c r="I33" s="88" t="s">
        <v>67</v>
      </c>
      <c r="J33" s="88" t="s">
        <v>68</v>
      </c>
      <c r="K33" s="88" t="s">
        <v>69</v>
      </c>
      <c r="L33" s="88" t="s">
        <v>128</v>
      </c>
      <c r="M33" s="19"/>
      <c r="N33" s="88" t="s">
        <v>67</v>
      </c>
      <c r="O33" s="88" t="s">
        <v>68</v>
      </c>
      <c r="P33" s="88" t="s">
        <v>69</v>
      </c>
      <c r="Q33" s="19"/>
    </row>
    <row r="34" spans="1:17" x14ac:dyDescent="0.3">
      <c r="A34" s="313" t="s">
        <v>0</v>
      </c>
      <c r="B34" s="313"/>
      <c r="C34" s="313"/>
      <c r="D34" s="75">
        <v>33.36</v>
      </c>
      <c r="E34" s="78">
        <v>34.799999999999997</v>
      </c>
      <c r="F34" s="75">
        <v>110.14</v>
      </c>
      <c r="G34" s="75">
        <v>892.35</v>
      </c>
      <c r="H34" s="19"/>
      <c r="I34" s="76">
        <v>43</v>
      </c>
      <c r="J34" s="76">
        <v>44</v>
      </c>
      <c r="K34" s="76">
        <v>33</v>
      </c>
      <c r="L34" s="76">
        <v>38</v>
      </c>
      <c r="M34" s="19"/>
      <c r="N34" s="77">
        <v>15</v>
      </c>
      <c r="O34" s="77">
        <v>35</v>
      </c>
      <c r="P34" s="77">
        <v>49</v>
      </c>
      <c r="Q34" s="19"/>
    </row>
    <row r="35" spans="1:17" x14ac:dyDescent="0.3">
      <c r="A35" s="313" t="s">
        <v>1</v>
      </c>
      <c r="B35" s="313"/>
      <c r="C35" s="313"/>
      <c r="D35" s="75">
        <v>35.29</v>
      </c>
      <c r="E35" s="75">
        <v>31.64</v>
      </c>
      <c r="F35" s="75">
        <v>118.19</v>
      </c>
      <c r="G35" s="75">
        <v>906.37</v>
      </c>
      <c r="H35" s="19"/>
      <c r="I35" s="76">
        <v>46</v>
      </c>
      <c r="J35" s="76">
        <v>40</v>
      </c>
      <c r="K35" s="76">
        <v>35</v>
      </c>
      <c r="L35" s="76">
        <v>39</v>
      </c>
      <c r="M35" s="19"/>
      <c r="N35" s="77">
        <v>16</v>
      </c>
      <c r="O35" s="77">
        <v>31</v>
      </c>
      <c r="P35" s="77">
        <v>52</v>
      </c>
      <c r="Q35" s="19"/>
    </row>
    <row r="36" spans="1:17" x14ac:dyDescent="0.3">
      <c r="A36" s="313" t="s">
        <v>2</v>
      </c>
      <c r="B36" s="313"/>
      <c r="C36" s="313"/>
      <c r="D36" s="75">
        <v>35.51</v>
      </c>
      <c r="E36" s="75">
        <v>36.68</v>
      </c>
      <c r="F36" s="75">
        <v>115.35</v>
      </c>
      <c r="G36" s="75">
        <v>938.36</v>
      </c>
      <c r="H36" s="19"/>
      <c r="I36" s="76">
        <v>46</v>
      </c>
      <c r="J36" s="76">
        <v>46</v>
      </c>
      <c r="K36" s="76">
        <v>34</v>
      </c>
      <c r="L36" s="76">
        <v>40</v>
      </c>
      <c r="M36" s="19"/>
      <c r="N36" s="77">
        <v>15</v>
      </c>
      <c r="O36" s="77">
        <v>35</v>
      </c>
      <c r="P36" s="77">
        <v>49</v>
      </c>
      <c r="Q36" s="19"/>
    </row>
    <row r="37" spans="1:17" x14ac:dyDescent="0.3">
      <c r="A37" s="313" t="s">
        <v>3</v>
      </c>
      <c r="B37" s="313"/>
      <c r="C37" s="313"/>
      <c r="D37" s="75">
        <v>32.450000000000003</v>
      </c>
      <c r="E37" s="75">
        <v>27.86</v>
      </c>
      <c r="F37" s="75">
        <v>110.84</v>
      </c>
      <c r="G37" s="75">
        <v>832.84</v>
      </c>
      <c r="H37" s="19"/>
      <c r="I37" s="76">
        <v>42</v>
      </c>
      <c r="J37" s="76">
        <v>35</v>
      </c>
      <c r="K37" s="76">
        <v>33</v>
      </c>
      <c r="L37" s="76">
        <v>35</v>
      </c>
      <c r="M37" s="19"/>
      <c r="N37" s="77">
        <v>16</v>
      </c>
      <c r="O37" s="77">
        <v>30</v>
      </c>
      <c r="P37" s="77">
        <v>53</v>
      </c>
      <c r="Q37" s="19"/>
    </row>
    <row r="38" spans="1:17" x14ac:dyDescent="0.3">
      <c r="A38" s="313" t="s">
        <v>4</v>
      </c>
      <c r="B38" s="313"/>
      <c r="C38" s="313"/>
      <c r="D38" s="75">
        <v>34.93</v>
      </c>
      <c r="E38" s="75">
        <v>32.159999999999997</v>
      </c>
      <c r="F38" s="75">
        <v>102.74</v>
      </c>
      <c r="G38" s="75">
        <v>845.35</v>
      </c>
      <c r="H38" s="19"/>
      <c r="I38" s="76">
        <v>45</v>
      </c>
      <c r="J38" s="76">
        <v>41</v>
      </c>
      <c r="K38" s="76">
        <v>31</v>
      </c>
      <c r="L38" s="76">
        <v>36</v>
      </c>
      <c r="M38" s="19"/>
      <c r="N38" s="77">
        <v>17</v>
      </c>
      <c r="O38" s="77">
        <v>34</v>
      </c>
      <c r="P38" s="77">
        <v>49</v>
      </c>
      <c r="Q38" s="19"/>
    </row>
    <row r="39" spans="1:17" x14ac:dyDescent="0.3">
      <c r="A39" s="313" t="s">
        <v>5</v>
      </c>
      <c r="B39" s="313"/>
      <c r="C39" s="313"/>
      <c r="D39" s="78">
        <v>39.200000000000003</v>
      </c>
      <c r="E39" s="75">
        <v>32.33</v>
      </c>
      <c r="F39" s="75">
        <v>124.65</v>
      </c>
      <c r="G39" s="75">
        <v>951.84</v>
      </c>
      <c r="H39" s="19"/>
      <c r="I39" s="76">
        <v>51</v>
      </c>
      <c r="J39" s="76">
        <v>41</v>
      </c>
      <c r="K39" s="76">
        <v>37</v>
      </c>
      <c r="L39" s="76">
        <v>41</v>
      </c>
      <c r="M39" s="19"/>
      <c r="N39" s="77">
        <v>16</v>
      </c>
      <c r="O39" s="77">
        <v>31</v>
      </c>
      <c r="P39" s="77">
        <v>52</v>
      </c>
      <c r="Q39" s="19"/>
    </row>
    <row r="40" spans="1:17" x14ac:dyDescent="0.3">
      <c r="A40" s="313" t="s">
        <v>6</v>
      </c>
      <c r="B40" s="313"/>
      <c r="C40" s="313"/>
      <c r="D40" s="75">
        <v>36.56</v>
      </c>
      <c r="E40" s="75">
        <v>28.47</v>
      </c>
      <c r="F40" s="75">
        <v>119.16</v>
      </c>
      <c r="G40" s="75">
        <v>883.38</v>
      </c>
      <c r="H40" s="19"/>
      <c r="I40" s="76">
        <v>47</v>
      </c>
      <c r="J40" s="76">
        <v>36</v>
      </c>
      <c r="K40" s="76">
        <v>36</v>
      </c>
      <c r="L40" s="76">
        <v>38</v>
      </c>
      <c r="M40" s="19"/>
      <c r="N40" s="77">
        <v>17</v>
      </c>
      <c r="O40" s="77">
        <v>29</v>
      </c>
      <c r="P40" s="77">
        <v>54</v>
      </c>
      <c r="Q40" s="19"/>
    </row>
    <row r="41" spans="1:17" x14ac:dyDescent="0.3">
      <c r="A41" s="313" t="s">
        <v>7</v>
      </c>
      <c r="B41" s="313"/>
      <c r="C41" s="313"/>
      <c r="D41" s="75">
        <v>30.51</v>
      </c>
      <c r="E41" s="75">
        <v>26.89</v>
      </c>
      <c r="F41" s="75">
        <v>107.43</v>
      </c>
      <c r="G41" s="75">
        <v>796.39</v>
      </c>
      <c r="H41" s="19"/>
      <c r="I41" s="76">
        <v>40</v>
      </c>
      <c r="J41" s="76">
        <v>34</v>
      </c>
      <c r="K41" s="76">
        <v>32</v>
      </c>
      <c r="L41" s="76">
        <v>34</v>
      </c>
      <c r="M41" s="19"/>
      <c r="N41" s="77">
        <v>15</v>
      </c>
      <c r="O41" s="77">
        <v>30</v>
      </c>
      <c r="P41" s="77">
        <v>54</v>
      </c>
      <c r="Q41" s="19"/>
    </row>
    <row r="42" spans="1:17" x14ac:dyDescent="0.3">
      <c r="A42" s="313" t="s">
        <v>8</v>
      </c>
      <c r="B42" s="313"/>
      <c r="C42" s="313"/>
      <c r="D42" s="75">
        <v>33.72</v>
      </c>
      <c r="E42" s="75">
        <v>34.28</v>
      </c>
      <c r="F42" s="75">
        <v>108.69</v>
      </c>
      <c r="G42" s="75">
        <v>883.17</v>
      </c>
      <c r="H42" s="19"/>
      <c r="I42" s="76">
        <v>44</v>
      </c>
      <c r="J42" s="76">
        <v>43</v>
      </c>
      <c r="K42" s="76">
        <v>32</v>
      </c>
      <c r="L42" s="76">
        <v>38</v>
      </c>
      <c r="M42" s="19"/>
      <c r="N42" s="77">
        <v>15</v>
      </c>
      <c r="O42" s="77">
        <v>35</v>
      </c>
      <c r="P42" s="77">
        <v>49</v>
      </c>
      <c r="Q42" s="19"/>
    </row>
    <row r="43" spans="1:17" x14ac:dyDescent="0.3">
      <c r="A43" s="313" t="s">
        <v>9</v>
      </c>
      <c r="B43" s="313"/>
      <c r="C43" s="313"/>
      <c r="D43" s="75">
        <v>33.270000000000003</v>
      </c>
      <c r="E43" s="75">
        <v>33.78</v>
      </c>
      <c r="F43" s="75">
        <v>93.59</v>
      </c>
      <c r="G43" s="75">
        <v>815.37</v>
      </c>
      <c r="H43" s="19"/>
      <c r="I43" s="76">
        <v>43</v>
      </c>
      <c r="J43" s="76">
        <v>43</v>
      </c>
      <c r="K43" s="76">
        <v>28</v>
      </c>
      <c r="L43" s="76">
        <v>35</v>
      </c>
      <c r="M43" s="19"/>
      <c r="N43" s="77">
        <v>16</v>
      </c>
      <c r="O43" s="77">
        <v>37</v>
      </c>
      <c r="P43" s="77">
        <v>46</v>
      </c>
      <c r="Q43" s="19"/>
    </row>
    <row r="44" spans="1:17" x14ac:dyDescent="0.3">
      <c r="A44" s="313" t="s">
        <v>27</v>
      </c>
      <c r="B44" s="313"/>
      <c r="C44" s="313"/>
      <c r="D44" s="75">
        <v>33.020000000000003</v>
      </c>
      <c r="E44" s="75">
        <v>34.08</v>
      </c>
      <c r="F44" s="75">
        <v>112.82</v>
      </c>
      <c r="G44" s="75">
        <v>894.81</v>
      </c>
      <c r="H44" s="19"/>
      <c r="I44" s="76">
        <v>43</v>
      </c>
      <c r="J44" s="76">
        <v>43</v>
      </c>
      <c r="K44" s="76">
        <v>34</v>
      </c>
      <c r="L44" s="76">
        <v>38</v>
      </c>
      <c r="M44" s="19"/>
      <c r="N44" s="77">
        <v>15</v>
      </c>
      <c r="O44" s="77">
        <v>34</v>
      </c>
      <c r="P44" s="77">
        <v>50</v>
      </c>
      <c r="Q44" s="19"/>
    </row>
    <row r="45" spans="1:17" x14ac:dyDescent="0.3">
      <c r="A45" s="313" t="s">
        <v>28</v>
      </c>
      <c r="B45" s="313"/>
      <c r="C45" s="313"/>
      <c r="D45" s="75">
        <v>32.36</v>
      </c>
      <c r="E45" s="75">
        <v>35.270000000000003</v>
      </c>
      <c r="F45" s="75">
        <v>98.51</v>
      </c>
      <c r="G45" s="75">
        <v>841.88</v>
      </c>
      <c r="H45" s="19"/>
      <c r="I45" s="76">
        <v>42</v>
      </c>
      <c r="J45" s="76">
        <v>45</v>
      </c>
      <c r="K45" s="76">
        <v>29</v>
      </c>
      <c r="L45" s="76">
        <v>36</v>
      </c>
      <c r="M45" s="19"/>
      <c r="N45" s="77">
        <v>15</v>
      </c>
      <c r="O45" s="77">
        <v>38</v>
      </c>
      <c r="P45" s="77">
        <v>47</v>
      </c>
      <c r="Q45" s="19"/>
    </row>
    <row r="46" spans="1:17" x14ac:dyDescent="0.3">
      <c r="A46" s="313" t="s">
        <v>29</v>
      </c>
      <c r="B46" s="313"/>
      <c r="C46" s="313"/>
      <c r="D46" s="75">
        <v>29.76</v>
      </c>
      <c r="E46" s="75">
        <v>35.58</v>
      </c>
      <c r="F46" s="75">
        <v>131.25</v>
      </c>
      <c r="G46" s="75">
        <v>963.81</v>
      </c>
      <c r="H46" s="19"/>
      <c r="I46" s="76">
        <v>39</v>
      </c>
      <c r="J46" s="76">
        <v>45</v>
      </c>
      <c r="K46" s="76">
        <v>39</v>
      </c>
      <c r="L46" s="76">
        <v>41</v>
      </c>
      <c r="M46" s="19"/>
      <c r="N46" s="77">
        <v>12</v>
      </c>
      <c r="O46" s="77">
        <v>33</v>
      </c>
      <c r="P46" s="77">
        <v>54</v>
      </c>
      <c r="Q46" s="19"/>
    </row>
    <row r="47" spans="1:17" x14ac:dyDescent="0.3">
      <c r="A47" s="313" t="s">
        <v>30</v>
      </c>
      <c r="B47" s="313"/>
      <c r="C47" s="313"/>
      <c r="D47" s="75">
        <v>34.83</v>
      </c>
      <c r="E47" s="75">
        <v>33.590000000000003</v>
      </c>
      <c r="F47" s="75">
        <v>113.18</v>
      </c>
      <c r="G47" s="75">
        <v>910.54</v>
      </c>
      <c r="H47" s="19"/>
      <c r="I47" s="76">
        <v>45</v>
      </c>
      <c r="J47" s="76">
        <v>43</v>
      </c>
      <c r="K47" s="76">
        <v>34</v>
      </c>
      <c r="L47" s="76">
        <v>39</v>
      </c>
      <c r="M47" s="19"/>
      <c r="N47" s="77">
        <v>15</v>
      </c>
      <c r="O47" s="77">
        <v>33</v>
      </c>
      <c r="P47" s="77">
        <v>50</v>
      </c>
      <c r="Q47" s="19"/>
    </row>
    <row r="48" spans="1:17" x14ac:dyDescent="0.3">
      <c r="A48" s="313" t="s">
        <v>31</v>
      </c>
      <c r="B48" s="313"/>
      <c r="C48" s="313"/>
      <c r="D48" s="75">
        <v>30.87</v>
      </c>
      <c r="E48" s="75">
        <v>32.979999999999997</v>
      </c>
      <c r="F48" s="75">
        <v>104.96</v>
      </c>
      <c r="G48" s="75">
        <v>837.17</v>
      </c>
      <c r="H48" s="19"/>
      <c r="I48" s="76">
        <v>40</v>
      </c>
      <c r="J48" s="76">
        <v>42</v>
      </c>
      <c r="K48" s="76">
        <v>31</v>
      </c>
      <c r="L48" s="76">
        <v>36</v>
      </c>
      <c r="M48" s="19"/>
      <c r="N48" s="77">
        <v>15</v>
      </c>
      <c r="O48" s="77">
        <v>35</v>
      </c>
      <c r="P48" s="77">
        <v>50</v>
      </c>
      <c r="Q48" s="19"/>
    </row>
    <row r="49" spans="1:17" x14ac:dyDescent="0.3">
      <c r="A49" s="313" t="s">
        <v>32</v>
      </c>
      <c r="B49" s="313"/>
      <c r="C49" s="313"/>
      <c r="D49" s="75">
        <v>34.72</v>
      </c>
      <c r="E49" s="75">
        <v>28.95</v>
      </c>
      <c r="F49" s="75">
        <v>109.91</v>
      </c>
      <c r="G49" s="75">
        <v>846.43</v>
      </c>
      <c r="H49" s="19"/>
      <c r="I49" s="76">
        <v>45</v>
      </c>
      <c r="J49" s="76">
        <v>37</v>
      </c>
      <c r="K49" s="76">
        <v>33</v>
      </c>
      <c r="L49" s="76">
        <v>36</v>
      </c>
      <c r="M49" s="19"/>
      <c r="N49" s="77">
        <v>16</v>
      </c>
      <c r="O49" s="77">
        <v>31</v>
      </c>
      <c r="P49" s="77">
        <v>52</v>
      </c>
      <c r="Q49" s="19"/>
    </row>
    <row r="50" spans="1:17" x14ac:dyDescent="0.3">
      <c r="A50" s="313" t="s">
        <v>33</v>
      </c>
      <c r="B50" s="313"/>
      <c r="C50" s="313"/>
      <c r="D50" s="75">
        <v>36.979999999999997</v>
      </c>
      <c r="E50" s="78">
        <v>32.200000000000003</v>
      </c>
      <c r="F50" s="75">
        <v>103.88</v>
      </c>
      <c r="G50" s="75">
        <v>859.11</v>
      </c>
      <c r="H50" s="19"/>
      <c r="I50" s="76">
        <v>48</v>
      </c>
      <c r="J50" s="76">
        <v>41</v>
      </c>
      <c r="K50" s="76">
        <v>31</v>
      </c>
      <c r="L50" s="76">
        <v>37</v>
      </c>
      <c r="M50" s="19"/>
      <c r="N50" s="77">
        <v>17</v>
      </c>
      <c r="O50" s="77">
        <v>34</v>
      </c>
      <c r="P50" s="77">
        <v>48</v>
      </c>
      <c r="Q50" s="19"/>
    </row>
    <row r="51" spans="1:17" x14ac:dyDescent="0.3">
      <c r="A51" s="313" t="s">
        <v>34</v>
      </c>
      <c r="B51" s="313"/>
      <c r="C51" s="313"/>
      <c r="D51" s="75">
        <v>27.92</v>
      </c>
      <c r="E51" s="75">
        <v>33.380000000000003</v>
      </c>
      <c r="F51" s="75">
        <v>121.09</v>
      </c>
      <c r="G51" s="75">
        <v>903.27</v>
      </c>
      <c r="H51" s="19"/>
      <c r="I51" s="76">
        <v>36</v>
      </c>
      <c r="J51" s="76">
        <v>42</v>
      </c>
      <c r="K51" s="76">
        <v>36</v>
      </c>
      <c r="L51" s="76">
        <v>38</v>
      </c>
      <c r="M51" s="19"/>
      <c r="N51" s="77">
        <v>12</v>
      </c>
      <c r="O51" s="77">
        <v>33</v>
      </c>
      <c r="P51" s="77">
        <v>54</v>
      </c>
      <c r="Q51" s="19"/>
    </row>
    <row r="52" spans="1:17" x14ac:dyDescent="0.3">
      <c r="A52" s="313" t="s">
        <v>35</v>
      </c>
      <c r="B52" s="313"/>
      <c r="C52" s="313"/>
      <c r="D52" s="75">
        <v>33.86</v>
      </c>
      <c r="E52" s="75">
        <v>29.62</v>
      </c>
      <c r="F52" s="75">
        <v>106.37</v>
      </c>
      <c r="G52" s="75">
        <v>827.17</v>
      </c>
      <c r="H52" s="19"/>
      <c r="I52" s="76">
        <v>44</v>
      </c>
      <c r="J52" s="76">
        <v>37</v>
      </c>
      <c r="K52" s="76">
        <v>32</v>
      </c>
      <c r="L52" s="76">
        <v>35</v>
      </c>
      <c r="M52" s="19"/>
      <c r="N52" s="77">
        <v>16</v>
      </c>
      <c r="O52" s="77">
        <v>32</v>
      </c>
      <c r="P52" s="77">
        <v>51</v>
      </c>
      <c r="Q52" s="19"/>
    </row>
    <row r="53" spans="1:17" x14ac:dyDescent="0.3">
      <c r="A53" s="313" t="s">
        <v>36</v>
      </c>
      <c r="B53" s="313"/>
      <c r="C53" s="313"/>
      <c r="D53" s="75">
        <v>37.57</v>
      </c>
      <c r="E53" s="75">
        <v>29.07</v>
      </c>
      <c r="F53" s="75">
        <v>88.72</v>
      </c>
      <c r="G53" s="89">
        <v>774</v>
      </c>
      <c r="H53" s="19"/>
      <c r="I53" s="76">
        <v>49</v>
      </c>
      <c r="J53" s="76">
        <v>37</v>
      </c>
      <c r="K53" s="76">
        <v>26</v>
      </c>
      <c r="L53" s="76">
        <v>33</v>
      </c>
      <c r="M53" s="19"/>
      <c r="N53" s="77">
        <v>19</v>
      </c>
      <c r="O53" s="77">
        <v>34</v>
      </c>
      <c r="P53" s="77">
        <v>46</v>
      </c>
      <c r="Q53" s="19"/>
    </row>
    <row r="54" spans="1:17" x14ac:dyDescent="0.3">
      <c r="A54" s="314" t="s">
        <v>129</v>
      </c>
      <c r="B54" s="314"/>
      <c r="C54" s="314"/>
      <c r="D54" s="79">
        <v>33.83</v>
      </c>
      <c r="E54" s="79">
        <v>32.18</v>
      </c>
      <c r="F54" s="79">
        <v>110.07</v>
      </c>
      <c r="G54" s="79">
        <v>870.18</v>
      </c>
      <c r="H54" s="19"/>
      <c r="I54" s="81">
        <v>44</v>
      </c>
      <c r="J54" s="81">
        <v>41</v>
      </c>
      <c r="K54" s="81">
        <v>33</v>
      </c>
      <c r="L54" s="81">
        <v>37</v>
      </c>
      <c r="M54" s="19"/>
      <c r="N54" s="82">
        <v>16</v>
      </c>
      <c r="O54" s="82">
        <v>33</v>
      </c>
      <c r="P54" s="82">
        <v>51</v>
      </c>
      <c r="Q54" s="19"/>
    </row>
    <row r="55" spans="1:17" ht="13.9" customHeight="1" x14ac:dyDescent="0.3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</row>
    <row r="56" spans="1:17" x14ac:dyDescent="0.3">
      <c r="A56" s="321" t="s">
        <v>24</v>
      </c>
      <c r="B56" s="321"/>
      <c r="C56" s="321"/>
      <c r="D56" s="321"/>
      <c r="E56" s="321"/>
      <c r="F56" s="321"/>
      <c r="G56" s="321"/>
      <c r="H56" s="321"/>
      <c r="I56" s="321"/>
      <c r="J56" s="321"/>
      <c r="K56" s="321"/>
      <c r="L56" s="321"/>
      <c r="M56" s="321"/>
      <c r="N56" s="321"/>
      <c r="O56" s="321"/>
      <c r="P56" s="321"/>
      <c r="Q56" s="19"/>
    </row>
    <row r="57" spans="1:17" ht="13.9" customHeight="1" x14ac:dyDescent="0.3">
      <c r="A57" s="316" t="s">
        <v>124</v>
      </c>
      <c r="B57" s="316"/>
      <c r="C57" s="316"/>
      <c r="D57" s="326" t="s">
        <v>63</v>
      </c>
      <c r="E57" s="326"/>
      <c r="F57" s="326"/>
      <c r="G57" s="316" t="s">
        <v>125</v>
      </c>
      <c r="H57" s="19"/>
      <c r="I57" s="318" t="s">
        <v>126</v>
      </c>
      <c r="J57" s="318"/>
      <c r="K57" s="318"/>
      <c r="L57" s="318"/>
      <c r="M57" s="19"/>
      <c r="N57" s="318" t="s">
        <v>127</v>
      </c>
      <c r="O57" s="318"/>
      <c r="P57" s="318"/>
      <c r="Q57" s="19"/>
    </row>
    <row r="58" spans="1:17" x14ac:dyDescent="0.3">
      <c r="A58" s="323"/>
      <c r="B58" s="324"/>
      <c r="C58" s="325"/>
      <c r="D58" s="58" t="s">
        <v>67</v>
      </c>
      <c r="E58" s="58" t="s">
        <v>68</v>
      </c>
      <c r="F58" s="58" t="s">
        <v>69</v>
      </c>
      <c r="G58" s="317"/>
      <c r="H58" s="19"/>
      <c r="I58" s="57" t="s">
        <v>67</v>
      </c>
      <c r="J58" s="57" t="s">
        <v>68</v>
      </c>
      <c r="K58" s="57" t="s">
        <v>69</v>
      </c>
      <c r="L58" s="57" t="s">
        <v>128</v>
      </c>
      <c r="M58" s="19"/>
      <c r="N58" s="57" t="s">
        <v>67</v>
      </c>
      <c r="O58" s="57" t="s">
        <v>68</v>
      </c>
      <c r="P58" s="57" t="s">
        <v>69</v>
      </c>
      <c r="Q58" s="19"/>
    </row>
    <row r="59" spans="1:17" x14ac:dyDescent="0.3">
      <c r="A59" s="318" t="s">
        <v>0</v>
      </c>
      <c r="B59" s="318"/>
      <c r="C59" s="318"/>
      <c r="D59" s="22">
        <v>14.81</v>
      </c>
      <c r="E59" s="22">
        <v>14.59</v>
      </c>
      <c r="F59" s="22">
        <v>59.73</v>
      </c>
      <c r="G59" s="22">
        <v>430.94</v>
      </c>
      <c r="H59" s="19"/>
      <c r="I59" s="23">
        <v>19</v>
      </c>
      <c r="J59" s="23">
        <v>18</v>
      </c>
      <c r="K59" s="23">
        <v>18</v>
      </c>
      <c r="L59" s="23">
        <v>18</v>
      </c>
      <c r="M59" s="19"/>
      <c r="N59" s="24">
        <v>14</v>
      </c>
      <c r="O59" s="24">
        <v>30</v>
      </c>
      <c r="P59" s="24">
        <v>55</v>
      </c>
      <c r="Q59" s="19"/>
    </row>
    <row r="60" spans="1:17" x14ac:dyDescent="0.3">
      <c r="A60" s="318" t="s">
        <v>1</v>
      </c>
      <c r="B60" s="318"/>
      <c r="C60" s="318"/>
      <c r="D60" s="22">
        <v>10.84</v>
      </c>
      <c r="E60" s="22">
        <v>8.06</v>
      </c>
      <c r="F60" s="22">
        <v>44.54</v>
      </c>
      <c r="G60" s="22">
        <v>303.13</v>
      </c>
      <c r="H60" s="19"/>
      <c r="I60" s="23">
        <v>14</v>
      </c>
      <c r="J60" s="23">
        <v>10</v>
      </c>
      <c r="K60" s="23">
        <v>13</v>
      </c>
      <c r="L60" s="23">
        <v>13</v>
      </c>
      <c r="M60" s="19"/>
      <c r="N60" s="24">
        <v>14</v>
      </c>
      <c r="O60" s="24">
        <v>24</v>
      </c>
      <c r="P60" s="24">
        <v>59</v>
      </c>
      <c r="Q60" s="19"/>
    </row>
    <row r="61" spans="1:17" x14ac:dyDescent="0.3">
      <c r="A61" s="318" t="s">
        <v>2</v>
      </c>
      <c r="B61" s="318"/>
      <c r="C61" s="318"/>
      <c r="D61" s="22">
        <v>21.69</v>
      </c>
      <c r="E61" s="22">
        <v>13.03</v>
      </c>
      <c r="F61" s="25">
        <v>39.5</v>
      </c>
      <c r="G61" s="22">
        <v>374.27</v>
      </c>
      <c r="H61" s="19"/>
      <c r="I61" s="23">
        <v>28</v>
      </c>
      <c r="J61" s="23">
        <v>16</v>
      </c>
      <c r="K61" s="23">
        <v>12</v>
      </c>
      <c r="L61" s="23">
        <v>16</v>
      </c>
      <c r="M61" s="19"/>
      <c r="N61" s="24">
        <v>23</v>
      </c>
      <c r="O61" s="24">
        <v>31</v>
      </c>
      <c r="P61" s="24">
        <v>42</v>
      </c>
      <c r="Q61" s="19"/>
    </row>
    <row r="62" spans="1:17" x14ac:dyDescent="0.3">
      <c r="A62" s="318" t="s">
        <v>3</v>
      </c>
      <c r="B62" s="318"/>
      <c r="C62" s="318"/>
      <c r="D62" s="22">
        <v>12.81</v>
      </c>
      <c r="E62" s="22">
        <v>9.85</v>
      </c>
      <c r="F62" s="22">
        <v>65.39</v>
      </c>
      <c r="G62" s="22">
        <v>409.96</v>
      </c>
      <c r="H62" s="19"/>
      <c r="I62" s="23">
        <v>17</v>
      </c>
      <c r="J62" s="23">
        <v>12</v>
      </c>
      <c r="K62" s="23">
        <v>20</v>
      </c>
      <c r="L62" s="23">
        <v>17</v>
      </c>
      <c r="M62" s="19"/>
      <c r="N62" s="24">
        <v>12</v>
      </c>
      <c r="O62" s="24">
        <v>22</v>
      </c>
      <c r="P62" s="24">
        <v>64</v>
      </c>
      <c r="Q62" s="19"/>
    </row>
    <row r="63" spans="1:17" x14ac:dyDescent="0.3">
      <c r="A63" s="318" t="s">
        <v>4</v>
      </c>
      <c r="B63" s="318"/>
      <c r="C63" s="318"/>
      <c r="D63" s="22">
        <v>14.41</v>
      </c>
      <c r="E63" s="22">
        <v>16.52</v>
      </c>
      <c r="F63" s="22">
        <v>66.040000000000006</v>
      </c>
      <c r="G63" s="22">
        <v>483.79</v>
      </c>
      <c r="H63" s="19"/>
      <c r="I63" s="23">
        <v>19</v>
      </c>
      <c r="J63" s="23">
        <v>21</v>
      </c>
      <c r="K63" s="23">
        <v>20</v>
      </c>
      <c r="L63" s="23">
        <v>21</v>
      </c>
      <c r="M63" s="19"/>
      <c r="N63" s="24">
        <v>12</v>
      </c>
      <c r="O63" s="24">
        <v>31</v>
      </c>
      <c r="P63" s="24">
        <v>55</v>
      </c>
      <c r="Q63" s="19"/>
    </row>
    <row r="64" spans="1:17" x14ac:dyDescent="0.3">
      <c r="A64" s="318" t="s">
        <v>5</v>
      </c>
      <c r="B64" s="318"/>
      <c r="C64" s="318"/>
      <c r="D64" s="22">
        <v>10.15</v>
      </c>
      <c r="E64" s="22">
        <v>13.42</v>
      </c>
      <c r="F64" s="22">
        <v>43.32</v>
      </c>
      <c r="G64" s="22">
        <v>332.69</v>
      </c>
      <c r="H64" s="19"/>
      <c r="I64" s="23">
        <v>13</v>
      </c>
      <c r="J64" s="23">
        <v>17</v>
      </c>
      <c r="K64" s="23">
        <v>13</v>
      </c>
      <c r="L64" s="23">
        <v>14</v>
      </c>
      <c r="M64" s="19"/>
      <c r="N64" s="24">
        <v>12</v>
      </c>
      <c r="O64" s="24">
        <v>36</v>
      </c>
      <c r="P64" s="24">
        <v>52</v>
      </c>
      <c r="Q64" s="19"/>
    </row>
    <row r="65" spans="1:17" x14ac:dyDescent="0.3">
      <c r="A65" s="318" t="s">
        <v>6</v>
      </c>
      <c r="B65" s="318"/>
      <c r="C65" s="318"/>
      <c r="D65" s="22">
        <v>13.81</v>
      </c>
      <c r="E65" s="22">
        <v>12.57</v>
      </c>
      <c r="F65" s="22">
        <v>60.26</v>
      </c>
      <c r="G65" s="22">
        <v>416.92</v>
      </c>
      <c r="H65" s="19"/>
      <c r="I65" s="23">
        <v>18</v>
      </c>
      <c r="J65" s="23">
        <v>16</v>
      </c>
      <c r="K65" s="23">
        <v>18</v>
      </c>
      <c r="L65" s="23">
        <v>18</v>
      </c>
      <c r="M65" s="19"/>
      <c r="N65" s="24">
        <v>13</v>
      </c>
      <c r="O65" s="24">
        <v>27</v>
      </c>
      <c r="P65" s="24">
        <v>58</v>
      </c>
      <c r="Q65" s="19"/>
    </row>
    <row r="66" spans="1:17" x14ac:dyDescent="0.3">
      <c r="A66" s="318" t="s">
        <v>7</v>
      </c>
      <c r="B66" s="318"/>
      <c r="C66" s="318"/>
      <c r="D66" s="22">
        <v>11.18</v>
      </c>
      <c r="E66" s="22">
        <v>8.1300000000000008</v>
      </c>
      <c r="F66" s="22">
        <v>55.68</v>
      </c>
      <c r="G66" s="22">
        <v>347.34</v>
      </c>
      <c r="H66" s="19"/>
      <c r="I66" s="23">
        <v>15</v>
      </c>
      <c r="J66" s="23">
        <v>10</v>
      </c>
      <c r="K66" s="23">
        <v>17</v>
      </c>
      <c r="L66" s="23">
        <v>15</v>
      </c>
      <c r="M66" s="19"/>
      <c r="N66" s="24">
        <v>13</v>
      </c>
      <c r="O66" s="24">
        <v>21</v>
      </c>
      <c r="P66" s="24">
        <v>64</v>
      </c>
      <c r="Q66" s="19"/>
    </row>
    <row r="67" spans="1:17" x14ac:dyDescent="0.3">
      <c r="A67" s="318" t="s">
        <v>8</v>
      </c>
      <c r="B67" s="318"/>
      <c r="C67" s="318"/>
      <c r="D67" s="22">
        <v>19.29</v>
      </c>
      <c r="E67" s="22">
        <v>15.03</v>
      </c>
      <c r="F67" s="25">
        <v>35.9</v>
      </c>
      <c r="G67" s="22">
        <v>366.27</v>
      </c>
      <c r="H67" s="19"/>
      <c r="I67" s="23">
        <v>25</v>
      </c>
      <c r="J67" s="23">
        <v>19</v>
      </c>
      <c r="K67" s="23">
        <v>11</v>
      </c>
      <c r="L67" s="23">
        <v>16</v>
      </c>
      <c r="M67" s="19"/>
      <c r="N67" s="24">
        <v>21</v>
      </c>
      <c r="O67" s="24">
        <v>37</v>
      </c>
      <c r="P67" s="24">
        <v>39</v>
      </c>
      <c r="Q67" s="19"/>
    </row>
    <row r="68" spans="1:17" x14ac:dyDescent="0.3">
      <c r="A68" s="318" t="s">
        <v>9</v>
      </c>
      <c r="B68" s="318"/>
      <c r="C68" s="318"/>
      <c r="D68" s="22">
        <v>9.4700000000000006</v>
      </c>
      <c r="E68" s="22">
        <v>10.89</v>
      </c>
      <c r="F68" s="22">
        <v>34.32</v>
      </c>
      <c r="G68" s="22">
        <v>276.86</v>
      </c>
      <c r="H68" s="19"/>
      <c r="I68" s="23">
        <v>12</v>
      </c>
      <c r="J68" s="23">
        <v>14</v>
      </c>
      <c r="K68" s="23">
        <v>10</v>
      </c>
      <c r="L68" s="23">
        <v>12</v>
      </c>
      <c r="M68" s="19"/>
      <c r="N68" s="24">
        <v>14</v>
      </c>
      <c r="O68" s="24">
        <v>35</v>
      </c>
      <c r="P68" s="24">
        <v>50</v>
      </c>
      <c r="Q68" s="19"/>
    </row>
    <row r="69" spans="1:17" x14ac:dyDescent="0.3">
      <c r="A69" s="318" t="s">
        <v>27</v>
      </c>
      <c r="B69" s="318"/>
      <c r="C69" s="318"/>
      <c r="D69" s="22">
        <v>15.76</v>
      </c>
      <c r="E69" s="22">
        <v>14.59</v>
      </c>
      <c r="F69" s="22">
        <v>61.58</v>
      </c>
      <c r="G69" s="22">
        <v>448.44</v>
      </c>
      <c r="H69" s="19"/>
      <c r="I69" s="23">
        <v>20</v>
      </c>
      <c r="J69" s="23">
        <v>18</v>
      </c>
      <c r="K69" s="23">
        <v>18</v>
      </c>
      <c r="L69" s="23">
        <v>19</v>
      </c>
      <c r="M69" s="19"/>
      <c r="N69" s="24">
        <v>14</v>
      </c>
      <c r="O69" s="24">
        <v>29</v>
      </c>
      <c r="P69" s="24">
        <v>55</v>
      </c>
      <c r="Q69" s="19"/>
    </row>
    <row r="70" spans="1:17" x14ac:dyDescent="0.3">
      <c r="A70" s="318" t="s">
        <v>28</v>
      </c>
      <c r="B70" s="318"/>
      <c r="C70" s="318"/>
      <c r="D70" s="22">
        <v>10.64</v>
      </c>
      <c r="E70" s="22">
        <v>8.26</v>
      </c>
      <c r="F70" s="22">
        <v>51.84</v>
      </c>
      <c r="G70" s="22">
        <v>328.13</v>
      </c>
      <c r="H70" s="19"/>
      <c r="I70" s="23">
        <v>14</v>
      </c>
      <c r="J70" s="23">
        <v>10</v>
      </c>
      <c r="K70" s="23">
        <v>15</v>
      </c>
      <c r="L70" s="23">
        <v>14</v>
      </c>
      <c r="M70" s="19"/>
      <c r="N70" s="24">
        <v>13</v>
      </c>
      <c r="O70" s="24">
        <v>23</v>
      </c>
      <c r="P70" s="24">
        <v>63</v>
      </c>
      <c r="Q70" s="19"/>
    </row>
    <row r="71" spans="1:17" x14ac:dyDescent="0.3">
      <c r="A71" s="318" t="s">
        <v>29</v>
      </c>
      <c r="B71" s="318"/>
      <c r="C71" s="318"/>
      <c r="D71" s="22">
        <v>21.89</v>
      </c>
      <c r="E71" s="22">
        <v>12.83</v>
      </c>
      <c r="F71" s="25">
        <v>32.200000000000003</v>
      </c>
      <c r="G71" s="22">
        <v>349.27</v>
      </c>
      <c r="H71" s="19"/>
      <c r="I71" s="23">
        <v>28</v>
      </c>
      <c r="J71" s="23">
        <v>16</v>
      </c>
      <c r="K71" s="23">
        <v>10</v>
      </c>
      <c r="L71" s="23">
        <v>15</v>
      </c>
      <c r="M71" s="19"/>
      <c r="N71" s="24">
        <v>25</v>
      </c>
      <c r="O71" s="24">
        <v>33</v>
      </c>
      <c r="P71" s="24">
        <v>37</v>
      </c>
      <c r="Q71" s="19"/>
    </row>
    <row r="72" spans="1:17" x14ac:dyDescent="0.3">
      <c r="A72" s="318" t="s">
        <v>30</v>
      </c>
      <c r="B72" s="318"/>
      <c r="C72" s="318"/>
      <c r="D72" s="22">
        <v>14.78</v>
      </c>
      <c r="E72" s="22">
        <v>22.84</v>
      </c>
      <c r="F72" s="22">
        <v>61.09</v>
      </c>
      <c r="G72" s="22">
        <v>506.94</v>
      </c>
      <c r="H72" s="19"/>
      <c r="I72" s="23">
        <v>19</v>
      </c>
      <c r="J72" s="23">
        <v>29</v>
      </c>
      <c r="K72" s="23">
        <v>18</v>
      </c>
      <c r="L72" s="23">
        <v>22</v>
      </c>
      <c r="M72" s="19"/>
      <c r="N72" s="24">
        <v>12</v>
      </c>
      <c r="O72" s="24">
        <v>41</v>
      </c>
      <c r="P72" s="24">
        <v>48</v>
      </c>
      <c r="Q72" s="19"/>
    </row>
    <row r="73" spans="1:17" x14ac:dyDescent="0.3">
      <c r="A73" s="318" t="s">
        <v>31</v>
      </c>
      <c r="B73" s="318"/>
      <c r="C73" s="318"/>
      <c r="D73" s="22">
        <v>14.56</v>
      </c>
      <c r="E73" s="22">
        <v>16.72</v>
      </c>
      <c r="F73" s="22">
        <v>74.89</v>
      </c>
      <c r="G73" s="22">
        <v>515.29</v>
      </c>
      <c r="H73" s="19"/>
      <c r="I73" s="23">
        <v>19</v>
      </c>
      <c r="J73" s="23">
        <v>21</v>
      </c>
      <c r="K73" s="23">
        <v>22</v>
      </c>
      <c r="L73" s="23">
        <v>22</v>
      </c>
      <c r="M73" s="19"/>
      <c r="N73" s="24">
        <v>11</v>
      </c>
      <c r="O73" s="24">
        <v>29</v>
      </c>
      <c r="P73" s="24">
        <v>58</v>
      </c>
      <c r="Q73" s="19"/>
    </row>
    <row r="74" spans="1:17" x14ac:dyDescent="0.3">
      <c r="A74" s="318" t="s">
        <v>32</v>
      </c>
      <c r="B74" s="318"/>
      <c r="C74" s="318"/>
      <c r="D74" s="22">
        <v>10.55</v>
      </c>
      <c r="E74" s="22">
        <v>13.42</v>
      </c>
      <c r="F74" s="22">
        <v>41.62</v>
      </c>
      <c r="G74" s="22">
        <v>332.69</v>
      </c>
      <c r="H74" s="19"/>
      <c r="I74" s="23">
        <v>14</v>
      </c>
      <c r="J74" s="23">
        <v>17</v>
      </c>
      <c r="K74" s="23">
        <v>12</v>
      </c>
      <c r="L74" s="23">
        <v>14</v>
      </c>
      <c r="M74" s="19"/>
      <c r="N74" s="24">
        <v>13</v>
      </c>
      <c r="O74" s="24">
        <v>36</v>
      </c>
      <c r="P74" s="24">
        <v>50</v>
      </c>
      <c r="Q74" s="19"/>
    </row>
    <row r="75" spans="1:17" x14ac:dyDescent="0.3">
      <c r="A75" s="318" t="s">
        <v>33</v>
      </c>
      <c r="B75" s="318"/>
      <c r="C75" s="318"/>
      <c r="D75" s="22">
        <v>13.61</v>
      </c>
      <c r="E75" s="22">
        <v>12.77</v>
      </c>
      <c r="F75" s="22">
        <v>67.56</v>
      </c>
      <c r="G75" s="22">
        <v>441.92</v>
      </c>
      <c r="H75" s="19"/>
      <c r="I75" s="23">
        <v>18</v>
      </c>
      <c r="J75" s="23">
        <v>16</v>
      </c>
      <c r="K75" s="23">
        <v>20</v>
      </c>
      <c r="L75" s="23">
        <v>19</v>
      </c>
      <c r="M75" s="19"/>
      <c r="N75" s="24">
        <v>12</v>
      </c>
      <c r="O75" s="24">
        <v>26</v>
      </c>
      <c r="P75" s="24">
        <v>61</v>
      </c>
      <c r="Q75" s="19"/>
    </row>
    <row r="76" spans="1:17" x14ac:dyDescent="0.3">
      <c r="A76" s="318" t="s">
        <v>34</v>
      </c>
      <c r="B76" s="318"/>
      <c r="C76" s="318"/>
      <c r="D76" s="22">
        <v>12.13</v>
      </c>
      <c r="E76" s="22">
        <v>8.1300000000000008</v>
      </c>
      <c r="F76" s="22">
        <v>57.53</v>
      </c>
      <c r="G76" s="22">
        <v>364.84</v>
      </c>
      <c r="H76" s="19"/>
      <c r="I76" s="23">
        <v>16</v>
      </c>
      <c r="J76" s="23">
        <v>10</v>
      </c>
      <c r="K76" s="23">
        <v>17</v>
      </c>
      <c r="L76" s="23">
        <v>16</v>
      </c>
      <c r="M76" s="19"/>
      <c r="N76" s="24">
        <v>13</v>
      </c>
      <c r="O76" s="24">
        <v>20</v>
      </c>
      <c r="P76" s="24">
        <v>63</v>
      </c>
      <c r="Q76" s="19"/>
    </row>
    <row r="77" spans="1:17" x14ac:dyDescent="0.3">
      <c r="A77" s="318" t="s">
        <v>35</v>
      </c>
      <c r="B77" s="318"/>
      <c r="C77" s="318"/>
      <c r="D77" s="22">
        <v>19.489999999999998</v>
      </c>
      <c r="E77" s="22">
        <v>14.83</v>
      </c>
      <c r="F77" s="25">
        <v>28.6</v>
      </c>
      <c r="G77" s="22">
        <v>341.27</v>
      </c>
      <c r="H77" s="19"/>
      <c r="I77" s="23">
        <v>25</v>
      </c>
      <c r="J77" s="23">
        <v>19</v>
      </c>
      <c r="K77" s="23">
        <v>9</v>
      </c>
      <c r="L77" s="23">
        <v>15</v>
      </c>
      <c r="M77" s="19"/>
      <c r="N77" s="24">
        <v>23</v>
      </c>
      <c r="O77" s="24">
        <v>39</v>
      </c>
      <c r="P77" s="24">
        <v>34</v>
      </c>
      <c r="Q77" s="19"/>
    </row>
    <row r="78" spans="1:17" x14ac:dyDescent="0.3">
      <c r="A78" s="318" t="s">
        <v>36</v>
      </c>
      <c r="B78" s="318"/>
      <c r="C78" s="318"/>
      <c r="D78" s="22">
        <v>9.4700000000000006</v>
      </c>
      <c r="E78" s="22">
        <v>10.89</v>
      </c>
      <c r="F78" s="22">
        <v>34.32</v>
      </c>
      <c r="G78" s="22">
        <v>276.86</v>
      </c>
      <c r="H78" s="19"/>
      <c r="I78" s="23">
        <v>12</v>
      </c>
      <c r="J78" s="23">
        <v>14</v>
      </c>
      <c r="K78" s="23">
        <v>10</v>
      </c>
      <c r="L78" s="23">
        <v>12</v>
      </c>
      <c r="M78" s="19"/>
      <c r="N78" s="24">
        <v>14</v>
      </c>
      <c r="O78" s="24">
        <v>35</v>
      </c>
      <c r="P78" s="24">
        <v>50</v>
      </c>
      <c r="Q78" s="19"/>
    </row>
    <row r="79" spans="1:17" x14ac:dyDescent="0.3">
      <c r="A79" s="322" t="s">
        <v>129</v>
      </c>
      <c r="B79" s="322"/>
      <c r="C79" s="322"/>
      <c r="D79" s="26">
        <v>14.07</v>
      </c>
      <c r="E79" s="26">
        <v>12.87</v>
      </c>
      <c r="F79" s="29">
        <v>50.8</v>
      </c>
      <c r="G79" s="26">
        <v>382.39</v>
      </c>
      <c r="H79" s="19"/>
      <c r="I79" s="27">
        <v>18</v>
      </c>
      <c r="J79" s="27">
        <v>16</v>
      </c>
      <c r="K79" s="27">
        <v>15</v>
      </c>
      <c r="L79" s="27">
        <v>16</v>
      </c>
      <c r="M79" s="19"/>
      <c r="N79" s="28">
        <v>15</v>
      </c>
      <c r="O79" s="28">
        <v>30</v>
      </c>
      <c r="P79" s="28">
        <v>53</v>
      </c>
      <c r="Q79" s="19"/>
    </row>
  </sheetData>
  <mergeCells count="83">
    <mergeCell ref="A78:C78"/>
    <mergeCell ref="A79:C79"/>
    <mergeCell ref="A66:C66"/>
    <mergeCell ref="A67:C67"/>
    <mergeCell ref="A68:C68"/>
    <mergeCell ref="A69:C69"/>
    <mergeCell ref="A70:C70"/>
    <mergeCell ref="A75:C75"/>
    <mergeCell ref="A76:C76"/>
    <mergeCell ref="A77:C77"/>
    <mergeCell ref="A6:P6"/>
    <mergeCell ref="A7:C8"/>
    <mergeCell ref="D7:F7"/>
    <mergeCell ref="G7:G8"/>
    <mergeCell ref="I7:L7"/>
    <mergeCell ref="N7:P7"/>
    <mergeCell ref="A9:C9"/>
    <mergeCell ref="A10:C10"/>
    <mergeCell ref="A11:C11"/>
    <mergeCell ref="A12:C12"/>
    <mergeCell ref="A13:C13"/>
    <mergeCell ref="A14:C14"/>
    <mergeCell ref="A15:C15"/>
    <mergeCell ref="A16:C16"/>
    <mergeCell ref="A73:C73"/>
    <mergeCell ref="A74:C74"/>
    <mergeCell ref="A71:C71"/>
    <mergeCell ref="A72:C72"/>
    <mergeCell ref="A57:C58"/>
    <mergeCell ref="A60:C60"/>
    <mergeCell ref="A61:C61"/>
    <mergeCell ref="A62:C62"/>
    <mergeCell ref="A63:C63"/>
    <mergeCell ref="A64:C64"/>
    <mergeCell ref="A34:C34"/>
    <mergeCell ref="A35:C35"/>
    <mergeCell ref="A36:C36"/>
    <mergeCell ref="D57:F57"/>
    <mergeCell ref="G57:G58"/>
    <mergeCell ref="I57:L57"/>
    <mergeCell ref="N57:P57"/>
    <mergeCell ref="A59:C59"/>
    <mergeCell ref="A28:C28"/>
    <mergeCell ref="A29:C29"/>
    <mergeCell ref="A44:C44"/>
    <mergeCell ref="A45:C45"/>
    <mergeCell ref="A46:C46"/>
    <mergeCell ref="A37:C37"/>
    <mergeCell ref="A38:C38"/>
    <mergeCell ref="A32:C33"/>
    <mergeCell ref="A40:C40"/>
    <mergeCell ref="A41:C41"/>
    <mergeCell ref="A42:C42"/>
    <mergeCell ref="A43:C43"/>
    <mergeCell ref="A65:C65"/>
    <mergeCell ref="A2:P2"/>
    <mergeCell ref="A4:C4"/>
    <mergeCell ref="A56:P5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31:P31"/>
    <mergeCell ref="D32:F32"/>
    <mergeCell ref="G32:G33"/>
    <mergeCell ref="I32:L32"/>
    <mergeCell ref="N32:P32"/>
    <mergeCell ref="A39:C39"/>
    <mergeCell ref="A52:C52"/>
    <mergeCell ref="A53:C53"/>
    <mergeCell ref="A54:C54"/>
    <mergeCell ref="A47:C47"/>
    <mergeCell ref="A48:C48"/>
    <mergeCell ref="A49:C49"/>
    <mergeCell ref="A50:C50"/>
    <mergeCell ref="A51:C5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1" orientation="landscape" verticalDpi="360" r:id="rId1"/>
  <rowBreaks count="2" manualBreakCount="2">
    <brk id="30" max="16383" man="1"/>
    <brk id="5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MK73"/>
  <sheetViews>
    <sheetView view="pageBreakPreview" zoomScaleNormal="100" zoomScaleSheetLayoutView="100" workbookViewId="0">
      <selection activeCell="X5" sqref="X5"/>
    </sheetView>
  </sheetViews>
  <sheetFormatPr defaultRowHeight="16.5" x14ac:dyDescent="0.25"/>
  <cols>
    <col min="1" max="1" width="3.7109375" style="30" customWidth="1"/>
    <col min="2" max="2" width="31" style="30" customWidth="1"/>
    <col min="3" max="8" width="7.85546875" style="30" customWidth="1"/>
    <col min="9" max="9" width="8.7109375" style="30" customWidth="1"/>
    <col min="10" max="10" width="7.85546875" style="30" customWidth="1"/>
    <col min="11" max="11" width="3.140625" style="30" customWidth="1"/>
    <col min="12" max="14" width="9.7109375" style="30" customWidth="1"/>
    <col min="15" max="15" width="10.5703125" style="30" customWidth="1"/>
    <col min="16" max="17" width="7.85546875" style="30" customWidth="1"/>
    <col min="18" max="21" width="7.85546875" style="46" customWidth="1"/>
    <col min="22" max="1025" width="7.85546875" style="30" customWidth="1"/>
  </cols>
  <sheetData>
    <row r="1" spans="2:15" s="30" customFormat="1" x14ac:dyDescent="0.25">
      <c r="O1" s="31" t="s">
        <v>940</v>
      </c>
    </row>
    <row r="2" spans="2:15" s="30" customFormat="1" ht="34.5" customHeight="1" x14ac:dyDescent="0.25">
      <c r="B2" s="329" t="s">
        <v>942</v>
      </c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</row>
    <row r="3" spans="2:15" s="30" customFormat="1" ht="33" customHeight="1" x14ac:dyDescent="0.25">
      <c r="B3" s="328" t="s">
        <v>131</v>
      </c>
      <c r="C3" s="330" t="s">
        <v>132</v>
      </c>
      <c r="D3" s="330"/>
      <c r="E3" s="330" t="s">
        <v>133</v>
      </c>
      <c r="F3" s="330"/>
      <c r="G3" s="330" t="s">
        <v>134</v>
      </c>
      <c r="H3" s="330"/>
      <c r="I3" s="328" t="s">
        <v>135</v>
      </c>
      <c r="J3" s="328"/>
      <c r="L3" s="328" t="s">
        <v>136</v>
      </c>
      <c r="M3" s="328"/>
      <c r="N3" s="328"/>
      <c r="O3" s="328"/>
    </row>
    <row r="4" spans="2:15" s="30" customFormat="1" ht="85.5" customHeight="1" x14ac:dyDescent="0.25">
      <c r="B4" s="328"/>
      <c r="C4" s="327">
        <v>99</v>
      </c>
      <c r="D4" s="327"/>
      <c r="E4" s="327">
        <v>101</v>
      </c>
      <c r="F4" s="327"/>
      <c r="G4" s="327">
        <v>320</v>
      </c>
      <c r="H4" s="327"/>
      <c r="I4" s="327">
        <v>2585</v>
      </c>
      <c r="J4" s="327"/>
      <c r="L4" s="32" t="s">
        <v>137</v>
      </c>
      <c r="M4" s="32" t="s">
        <v>138</v>
      </c>
      <c r="N4" s="32" t="s">
        <v>139</v>
      </c>
      <c r="O4" s="32" t="s">
        <v>140</v>
      </c>
    </row>
    <row r="5" spans="2:15" s="30" customFormat="1" ht="41.25" customHeight="1" x14ac:dyDescent="0.25">
      <c r="B5" s="328" t="s">
        <v>141</v>
      </c>
      <c r="C5" s="328"/>
      <c r="D5" s="328"/>
      <c r="E5" s="328"/>
      <c r="F5" s="328"/>
      <c r="G5" s="328"/>
      <c r="H5" s="328"/>
      <c r="I5" s="328"/>
      <c r="J5" s="328"/>
      <c r="L5" s="33">
        <v>15</v>
      </c>
      <c r="M5" s="33">
        <v>35</v>
      </c>
      <c r="N5" s="33">
        <v>50</v>
      </c>
      <c r="O5" s="33">
        <f>SUM(L5:N5)</f>
        <v>100</v>
      </c>
    </row>
    <row r="6" spans="2:15" s="30" customFormat="1" x14ac:dyDescent="0.25">
      <c r="B6" s="34"/>
      <c r="C6" s="34" t="s">
        <v>142</v>
      </c>
      <c r="D6" s="35" t="s">
        <v>143</v>
      </c>
      <c r="E6" s="34" t="s">
        <v>142</v>
      </c>
      <c r="F6" s="35" t="s">
        <v>143</v>
      </c>
      <c r="G6" s="34" t="s">
        <v>142</v>
      </c>
      <c r="H6" s="35" t="s">
        <v>143</v>
      </c>
      <c r="I6" s="34" t="s">
        <v>144</v>
      </c>
      <c r="J6" s="35" t="s">
        <v>143</v>
      </c>
      <c r="L6" s="34"/>
      <c r="M6" s="34"/>
      <c r="N6" s="34"/>
      <c r="O6" s="34"/>
    </row>
    <row r="7" spans="2:15" s="30" customFormat="1" x14ac:dyDescent="0.3">
      <c r="B7" s="34" t="s">
        <v>145</v>
      </c>
      <c r="C7" s="36">
        <v>20.39</v>
      </c>
      <c r="D7" s="37">
        <f t="shared" ref="D7:D26" si="0">C7/$C$4</f>
        <v>0.20595959595959595</v>
      </c>
      <c r="E7" s="38">
        <v>25.77</v>
      </c>
      <c r="F7" s="37">
        <f t="shared" ref="F7:F26" si="1">E7/$E$4</f>
        <v>0.25514851485148515</v>
      </c>
      <c r="G7" s="36">
        <v>82.17</v>
      </c>
      <c r="H7" s="37">
        <f t="shared" ref="H7:H26" si="2">G7/$G$4</f>
        <v>0.25678125000000002</v>
      </c>
      <c r="I7" s="36">
        <v>648.63</v>
      </c>
      <c r="J7" s="37">
        <f t="shared" ref="J7:J26" si="3">I7/$I$4</f>
        <v>0.25092069632495162</v>
      </c>
      <c r="L7" s="37">
        <f t="shared" ref="L7:L27" si="4">C7*4/I7</f>
        <v>0.12574194841435024</v>
      </c>
      <c r="M7" s="37">
        <f t="shared" ref="M7:M27" si="5">E7*9/I7</f>
        <v>0.35756903010961566</v>
      </c>
      <c r="N7" s="37">
        <f t="shared" ref="N7:N27" si="6">G7*4/I7</f>
        <v>0.50672956847509365</v>
      </c>
      <c r="O7" s="39">
        <f t="shared" ref="O7:O27" si="7">SUM(L7:N7)</f>
        <v>0.99004054699905952</v>
      </c>
    </row>
    <row r="8" spans="2:15" s="30" customFormat="1" x14ac:dyDescent="0.3">
      <c r="B8" s="34" t="s">
        <v>146</v>
      </c>
      <c r="C8" s="36">
        <v>33.97</v>
      </c>
      <c r="D8" s="37">
        <f t="shared" si="0"/>
        <v>0.34313131313131312</v>
      </c>
      <c r="E8" s="36">
        <v>24.96</v>
      </c>
      <c r="F8" s="37">
        <f t="shared" si="1"/>
        <v>0.24712871287128713</v>
      </c>
      <c r="G8" s="36">
        <v>82.76</v>
      </c>
      <c r="H8" s="37">
        <f t="shared" si="2"/>
        <v>0.25862499999999999</v>
      </c>
      <c r="I8" s="36">
        <v>700.48</v>
      </c>
      <c r="J8" s="37">
        <f t="shared" si="3"/>
        <v>0.27097872340425533</v>
      </c>
      <c r="L8" s="37">
        <f t="shared" si="4"/>
        <v>0.19398126998629511</v>
      </c>
      <c r="M8" s="37">
        <f t="shared" si="5"/>
        <v>0.32069438099588854</v>
      </c>
      <c r="N8" s="37">
        <f t="shared" si="6"/>
        <v>0.47259022384650529</v>
      </c>
      <c r="O8" s="39">
        <f t="shared" si="7"/>
        <v>0.98726587482868899</v>
      </c>
    </row>
    <row r="9" spans="2:15" s="30" customFormat="1" x14ac:dyDescent="0.3">
      <c r="B9" s="34" t="s">
        <v>147</v>
      </c>
      <c r="C9" s="36">
        <v>20.5</v>
      </c>
      <c r="D9" s="37">
        <f t="shared" ref="D9:D22" si="8">C9/$C$4</f>
        <v>0.20707070707070707</v>
      </c>
      <c r="E9" s="36">
        <v>22.89</v>
      </c>
      <c r="F9" s="37">
        <f t="shared" ref="F9:F22" si="9">E9/$E$4</f>
        <v>0.22663366336633664</v>
      </c>
      <c r="G9" s="36">
        <v>80.430000000000007</v>
      </c>
      <c r="H9" s="37">
        <f t="shared" ref="H9:H22" si="10">G9/$G$4</f>
        <v>0.25134375000000003</v>
      </c>
      <c r="I9" s="36">
        <v>615.76</v>
      </c>
      <c r="J9" s="37">
        <f t="shared" ref="J9:J22" si="11">I9/$I$4</f>
        <v>0.23820502901353965</v>
      </c>
      <c r="L9" s="37">
        <f t="shared" ref="L9:L22" si="12">C9*4/I9</f>
        <v>0.13316876705209824</v>
      </c>
      <c r="M9" s="37">
        <f t="shared" ref="M9:M22" si="13">E9*9/I9</f>
        <v>0.33456216707808234</v>
      </c>
      <c r="N9" s="37">
        <f t="shared" ref="N9:N22" si="14">G9*4/I9</f>
        <v>0.52247628946342739</v>
      </c>
      <c r="O9" s="39">
        <f t="shared" ref="O9:O22" si="15">SUM(L9:N9)</f>
        <v>0.99020722359360791</v>
      </c>
    </row>
    <row r="10" spans="2:15" s="30" customFormat="1" x14ac:dyDescent="0.3">
      <c r="B10" s="34" t="s">
        <v>148</v>
      </c>
      <c r="C10" s="36">
        <v>18.670000000000002</v>
      </c>
      <c r="D10" s="37">
        <f t="shared" si="8"/>
        <v>0.18858585858585861</v>
      </c>
      <c r="E10" s="36">
        <v>22.8</v>
      </c>
      <c r="F10" s="37">
        <f t="shared" si="9"/>
        <v>0.22574257425742575</v>
      </c>
      <c r="G10" s="36">
        <v>64.67</v>
      </c>
      <c r="H10" s="37">
        <f t="shared" si="10"/>
        <v>0.20209375000000002</v>
      </c>
      <c r="I10" s="36">
        <v>544.70000000000005</v>
      </c>
      <c r="J10" s="37">
        <f t="shared" si="11"/>
        <v>0.210715667311412</v>
      </c>
      <c r="L10" s="37">
        <f t="shared" si="12"/>
        <v>0.13710299247292088</v>
      </c>
      <c r="M10" s="37">
        <f t="shared" si="13"/>
        <v>0.3767211308977419</v>
      </c>
      <c r="N10" s="37">
        <f t="shared" si="14"/>
        <v>0.47490361666972641</v>
      </c>
      <c r="O10" s="39">
        <f t="shared" si="15"/>
        <v>0.9887277400403891</v>
      </c>
    </row>
    <row r="11" spans="2:15" s="30" customFormat="1" x14ac:dyDescent="0.3">
      <c r="B11" s="34" t="s">
        <v>149</v>
      </c>
      <c r="C11" s="36">
        <v>24.88</v>
      </c>
      <c r="D11" s="37">
        <f t="shared" si="8"/>
        <v>0.25131313131313132</v>
      </c>
      <c r="E11" s="36">
        <v>26.43</v>
      </c>
      <c r="F11" s="37">
        <f t="shared" si="9"/>
        <v>0.26168316831683169</v>
      </c>
      <c r="G11" s="36">
        <v>72.959999999999994</v>
      </c>
      <c r="H11" s="37">
        <f t="shared" si="10"/>
        <v>0.22799999999999998</v>
      </c>
      <c r="I11" s="36">
        <v>632.22</v>
      </c>
      <c r="J11" s="37">
        <f t="shared" si="11"/>
        <v>0.24457253384912961</v>
      </c>
      <c r="L11" s="37">
        <f t="shared" si="12"/>
        <v>0.15741355857138337</v>
      </c>
      <c r="M11" s="37">
        <f t="shared" si="13"/>
        <v>0.37624561070513429</v>
      </c>
      <c r="N11" s="37">
        <f t="shared" si="14"/>
        <v>0.46161146436367079</v>
      </c>
      <c r="O11" s="39">
        <f t="shared" si="15"/>
        <v>0.99527063364018842</v>
      </c>
    </row>
    <row r="12" spans="2:15" s="30" customFormat="1" x14ac:dyDescent="0.3">
      <c r="B12" s="34" t="s">
        <v>150</v>
      </c>
      <c r="C12" s="36">
        <v>18.559999999999999</v>
      </c>
      <c r="D12" s="37">
        <f t="shared" si="8"/>
        <v>0.18747474747474746</v>
      </c>
      <c r="E12" s="36">
        <v>23.93</v>
      </c>
      <c r="F12" s="37">
        <f t="shared" si="9"/>
        <v>0.23693069306930692</v>
      </c>
      <c r="G12" s="36">
        <v>80.489999999999995</v>
      </c>
      <c r="H12" s="37">
        <f t="shared" si="10"/>
        <v>0.25153124999999998</v>
      </c>
      <c r="I12" s="36">
        <v>615.66999999999996</v>
      </c>
      <c r="J12" s="37">
        <f t="shared" si="11"/>
        <v>0.23817021276595743</v>
      </c>
      <c r="L12" s="37">
        <f t="shared" si="12"/>
        <v>0.12058407913330194</v>
      </c>
      <c r="M12" s="37">
        <f t="shared" si="13"/>
        <v>0.34981402374648762</v>
      </c>
      <c r="N12" s="37">
        <f t="shared" si="14"/>
        <v>0.52294248542238542</v>
      </c>
      <c r="O12" s="39">
        <f t="shared" si="15"/>
        <v>0.99334058830217498</v>
      </c>
    </row>
    <row r="13" spans="2:15" s="30" customFormat="1" x14ac:dyDescent="0.3">
      <c r="B13" s="34" t="s">
        <v>151</v>
      </c>
      <c r="C13" s="36">
        <v>33.869999999999997</v>
      </c>
      <c r="D13" s="37">
        <f t="shared" si="8"/>
        <v>0.3421212121212121</v>
      </c>
      <c r="E13" s="36">
        <v>26.33</v>
      </c>
      <c r="F13" s="37">
        <f t="shared" si="9"/>
        <v>0.2606930693069307</v>
      </c>
      <c r="G13" s="36">
        <v>82.22</v>
      </c>
      <c r="H13" s="37">
        <f t="shared" si="10"/>
        <v>0.25693749999999999</v>
      </c>
      <c r="I13" s="36">
        <v>709.17</v>
      </c>
      <c r="J13" s="37">
        <f t="shared" si="11"/>
        <v>0.2743404255319149</v>
      </c>
      <c r="L13" s="37">
        <f t="shared" si="12"/>
        <v>0.191040230128178</v>
      </c>
      <c r="M13" s="37">
        <f t="shared" si="13"/>
        <v>0.33415119082871525</v>
      </c>
      <c r="N13" s="37">
        <f t="shared" si="14"/>
        <v>0.46375340186415109</v>
      </c>
      <c r="O13" s="39">
        <f t="shared" si="15"/>
        <v>0.98894482282104446</v>
      </c>
    </row>
    <row r="14" spans="2:15" s="30" customFormat="1" x14ac:dyDescent="0.3">
      <c r="B14" s="34" t="s">
        <v>152</v>
      </c>
      <c r="C14" s="36">
        <v>23.84</v>
      </c>
      <c r="D14" s="37">
        <f t="shared" si="8"/>
        <v>0.2408080808080808</v>
      </c>
      <c r="E14" s="36">
        <v>23.23</v>
      </c>
      <c r="F14" s="37">
        <f t="shared" si="9"/>
        <v>0.23</v>
      </c>
      <c r="G14" s="36">
        <v>87.06</v>
      </c>
      <c r="H14" s="37">
        <f t="shared" si="10"/>
        <v>0.27206249999999998</v>
      </c>
      <c r="I14" s="36">
        <v>657.56</v>
      </c>
      <c r="J14" s="37">
        <f t="shared" si="11"/>
        <v>0.25437524177949705</v>
      </c>
      <c r="L14" s="37">
        <f t="shared" si="12"/>
        <v>0.1450209866780218</v>
      </c>
      <c r="M14" s="37">
        <f t="shared" si="13"/>
        <v>0.31794817202992887</v>
      </c>
      <c r="N14" s="37">
        <f t="shared" si="14"/>
        <v>0.52959425755824574</v>
      </c>
      <c r="O14" s="39">
        <f t="shared" si="15"/>
        <v>0.99256341626619637</v>
      </c>
    </row>
    <row r="15" spans="2:15" s="30" customFormat="1" x14ac:dyDescent="0.3">
      <c r="B15" s="34" t="s">
        <v>153</v>
      </c>
      <c r="C15" s="36">
        <v>18.2</v>
      </c>
      <c r="D15" s="37">
        <f t="shared" si="8"/>
        <v>0.18383838383838383</v>
      </c>
      <c r="E15" s="36">
        <v>23.64</v>
      </c>
      <c r="F15" s="37">
        <f t="shared" si="9"/>
        <v>0.23405940594059407</v>
      </c>
      <c r="G15" s="36">
        <v>86.23</v>
      </c>
      <c r="H15" s="37">
        <f t="shared" si="10"/>
        <v>0.26946875000000003</v>
      </c>
      <c r="I15" s="36">
        <v>636.42999999999995</v>
      </c>
      <c r="J15" s="37">
        <f t="shared" si="11"/>
        <v>0.24620116054158606</v>
      </c>
      <c r="L15" s="37">
        <f t="shared" si="12"/>
        <v>0.11438807095831435</v>
      </c>
      <c r="M15" s="37">
        <f t="shared" si="13"/>
        <v>0.33430227990509565</v>
      </c>
      <c r="N15" s="37">
        <f t="shared" si="14"/>
        <v>0.54196062410634327</v>
      </c>
      <c r="O15" s="39">
        <f t="shared" si="15"/>
        <v>0.9906509749697533</v>
      </c>
    </row>
    <row r="16" spans="2:15" s="30" customFormat="1" x14ac:dyDescent="0.3">
      <c r="B16" s="34" t="s">
        <v>154</v>
      </c>
      <c r="C16" s="36">
        <v>20.43</v>
      </c>
      <c r="D16" s="37">
        <f t="shared" si="8"/>
        <v>0.20636363636363636</v>
      </c>
      <c r="E16" s="36">
        <v>24.79</v>
      </c>
      <c r="F16" s="37">
        <f t="shared" si="9"/>
        <v>0.24544554455445544</v>
      </c>
      <c r="G16" s="36">
        <v>83.22</v>
      </c>
      <c r="H16" s="37">
        <f t="shared" si="10"/>
        <v>0.26006249999999997</v>
      </c>
      <c r="I16" s="36">
        <v>657.19</v>
      </c>
      <c r="J16" s="37">
        <f t="shared" si="11"/>
        <v>0.25423210831721471</v>
      </c>
      <c r="L16" s="37">
        <f t="shared" si="12"/>
        <v>0.12434760115035225</v>
      </c>
      <c r="M16" s="37">
        <f t="shared" si="13"/>
        <v>0.33949086261202993</v>
      </c>
      <c r="N16" s="37">
        <f t="shared" si="14"/>
        <v>0.50652018442155233</v>
      </c>
      <c r="O16" s="39">
        <f t="shared" si="15"/>
        <v>0.97035864818393458</v>
      </c>
    </row>
    <row r="17" spans="2:15" s="30" customFormat="1" x14ac:dyDescent="0.3">
      <c r="B17" s="34" t="s">
        <v>158</v>
      </c>
      <c r="C17" s="36">
        <v>18.36</v>
      </c>
      <c r="D17" s="37">
        <f t="shared" si="8"/>
        <v>0.18545454545454546</v>
      </c>
      <c r="E17" s="36">
        <v>21.64</v>
      </c>
      <c r="F17" s="37">
        <f t="shared" si="9"/>
        <v>0.21425742574257425</v>
      </c>
      <c r="G17" s="36">
        <v>87.38</v>
      </c>
      <c r="H17" s="37">
        <f t="shared" si="10"/>
        <v>0.27306249999999999</v>
      </c>
      <c r="I17" s="36">
        <v>623.73</v>
      </c>
      <c r="J17" s="37">
        <f t="shared" si="11"/>
        <v>0.24128820116054159</v>
      </c>
      <c r="L17" s="37">
        <f t="shared" si="12"/>
        <v>0.11774325429272281</v>
      </c>
      <c r="M17" s="37">
        <f t="shared" si="13"/>
        <v>0.31225049300177959</v>
      </c>
      <c r="N17" s="37">
        <f t="shared" si="14"/>
        <v>0.56037067320795853</v>
      </c>
      <c r="O17" s="39">
        <f t="shared" si="15"/>
        <v>0.99036442050246087</v>
      </c>
    </row>
    <row r="18" spans="2:15" s="30" customFormat="1" x14ac:dyDescent="0.3">
      <c r="B18" s="34" t="s">
        <v>159</v>
      </c>
      <c r="C18" s="36">
        <v>34.22</v>
      </c>
      <c r="D18" s="37">
        <f t="shared" si="8"/>
        <v>0.34565656565656566</v>
      </c>
      <c r="E18" s="36">
        <v>24.57</v>
      </c>
      <c r="F18" s="37">
        <f t="shared" si="9"/>
        <v>0.24326732673267326</v>
      </c>
      <c r="G18" s="36">
        <v>81.010000000000005</v>
      </c>
      <c r="H18" s="37">
        <f t="shared" si="10"/>
        <v>0.25315625000000003</v>
      </c>
      <c r="I18" s="36">
        <v>690.06</v>
      </c>
      <c r="J18" s="37">
        <f t="shared" si="11"/>
        <v>0.26694777562862665</v>
      </c>
      <c r="L18" s="37">
        <f t="shared" si="12"/>
        <v>0.19835956293655624</v>
      </c>
      <c r="M18" s="37">
        <f t="shared" si="13"/>
        <v>0.32045039561777239</v>
      </c>
      <c r="N18" s="37">
        <f t="shared" si="14"/>
        <v>0.46958235515752261</v>
      </c>
      <c r="O18" s="39">
        <f t="shared" si="15"/>
        <v>0.98839231371185132</v>
      </c>
    </row>
    <row r="19" spans="2:15" s="30" customFormat="1" x14ac:dyDescent="0.3">
      <c r="B19" s="34" t="s">
        <v>160</v>
      </c>
      <c r="C19" s="36">
        <v>21.31</v>
      </c>
      <c r="D19" s="37">
        <f t="shared" si="8"/>
        <v>0.21525252525252525</v>
      </c>
      <c r="E19" s="36">
        <v>23.39</v>
      </c>
      <c r="F19" s="37">
        <f t="shared" si="9"/>
        <v>0.2315841584158416</v>
      </c>
      <c r="G19" s="36">
        <v>69.27</v>
      </c>
      <c r="H19" s="37">
        <f t="shared" si="10"/>
        <v>0.21646874999999999</v>
      </c>
      <c r="I19" s="36">
        <v>576.70000000000005</v>
      </c>
      <c r="J19" s="37">
        <f t="shared" si="11"/>
        <v>0.2230947775628627</v>
      </c>
      <c r="L19" s="37">
        <f t="shared" si="12"/>
        <v>0.14780648517426737</v>
      </c>
      <c r="M19" s="37">
        <f t="shared" si="13"/>
        <v>0.36502514305531469</v>
      </c>
      <c r="N19" s="37">
        <f t="shared" si="14"/>
        <v>0.48045777700710934</v>
      </c>
      <c r="O19" s="39">
        <f t="shared" si="15"/>
        <v>0.9932894052366914</v>
      </c>
    </row>
    <row r="20" spans="2:15" s="30" customFormat="1" x14ac:dyDescent="0.3">
      <c r="B20" s="34" t="s">
        <v>161</v>
      </c>
      <c r="C20" s="36">
        <v>18.670000000000002</v>
      </c>
      <c r="D20" s="37">
        <f t="shared" si="8"/>
        <v>0.18858585858585861</v>
      </c>
      <c r="E20" s="36">
        <v>22.8</v>
      </c>
      <c r="F20" s="37">
        <f t="shared" si="9"/>
        <v>0.22574257425742575</v>
      </c>
      <c r="G20" s="36">
        <v>64.67</v>
      </c>
      <c r="H20" s="37">
        <f t="shared" si="10"/>
        <v>0.20209375000000002</v>
      </c>
      <c r="I20" s="36">
        <v>544.70000000000005</v>
      </c>
      <c r="J20" s="37">
        <f t="shared" si="11"/>
        <v>0.210715667311412</v>
      </c>
      <c r="L20" s="37">
        <f t="shared" si="12"/>
        <v>0.13710299247292088</v>
      </c>
      <c r="M20" s="37">
        <f t="shared" si="13"/>
        <v>0.3767211308977419</v>
      </c>
      <c r="N20" s="37">
        <f t="shared" si="14"/>
        <v>0.47490361666972641</v>
      </c>
      <c r="O20" s="39">
        <f t="shared" si="15"/>
        <v>0.9887277400403891</v>
      </c>
    </row>
    <row r="21" spans="2:15" s="30" customFormat="1" x14ac:dyDescent="0.3">
      <c r="B21" s="34" t="s">
        <v>162</v>
      </c>
      <c r="C21" s="36">
        <v>26.41</v>
      </c>
      <c r="D21" s="37">
        <f t="shared" si="8"/>
        <v>0.26676767676767676</v>
      </c>
      <c r="E21" s="36">
        <v>22.03</v>
      </c>
      <c r="F21" s="37">
        <f t="shared" si="9"/>
        <v>0.21811881188118812</v>
      </c>
      <c r="G21" s="36">
        <v>85.26</v>
      </c>
      <c r="H21" s="37">
        <f t="shared" si="10"/>
        <v>0.26643749999999999</v>
      </c>
      <c r="I21" s="36">
        <v>649.84</v>
      </c>
      <c r="J21" s="37">
        <f t="shared" si="11"/>
        <v>0.25138878143133464</v>
      </c>
      <c r="L21" s="37">
        <f t="shared" si="12"/>
        <v>0.16256309245352701</v>
      </c>
      <c r="M21" s="37">
        <f t="shared" si="13"/>
        <v>0.30510587221469898</v>
      </c>
      <c r="N21" s="37">
        <f t="shared" si="14"/>
        <v>0.52480610611842915</v>
      </c>
      <c r="O21" s="39">
        <f t="shared" si="15"/>
        <v>0.9924750707866552</v>
      </c>
    </row>
    <row r="22" spans="2:15" s="30" customFormat="1" x14ac:dyDescent="0.3">
      <c r="B22" s="34" t="s">
        <v>163</v>
      </c>
      <c r="C22" s="36">
        <v>18.190000000000001</v>
      </c>
      <c r="D22" s="37">
        <f t="shared" si="8"/>
        <v>0.18373737373737375</v>
      </c>
      <c r="E22" s="36">
        <v>23.57</v>
      </c>
      <c r="F22" s="37">
        <f t="shared" si="9"/>
        <v>0.23336633663366338</v>
      </c>
      <c r="G22" s="36">
        <v>87.09</v>
      </c>
      <c r="H22" s="37">
        <f t="shared" si="10"/>
        <v>0.27215624999999999</v>
      </c>
      <c r="I22" s="36">
        <v>637.27</v>
      </c>
      <c r="J22" s="37">
        <f t="shared" si="11"/>
        <v>0.24652611218568665</v>
      </c>
      <c r="L22" s="37">
        <f t="shared" si="12"/>
        <v>0.11417452571123701</v>
      </c>
      <c r="M22" s="37">
        <f t="shared" si="13"/>
        <v>0.33287303654651873</v>
      </c>
      <c r="N22" s="37">
        <f t="shared" si="14"/>
        <v>0.54664427950476258</v>
      </c>
      <c r="O22" s="39">
        <f t="shared" si="15"/>
        <v>0.99369184176251835</v>
      </c>
    </row>
    <row r="23" spans="2:15" s="30" customFormat="1" x14ac:dyDescent="0.3">
      <c r="B23" s="34" t="s">
        <v>164</v>
      </c>
      <c r="C23" s="36">
        <v>30.91</v>
      </c>
      <c r="D23" s="37">
        <f t="shared" si="0"/>
        <v>0.31222222222222223</v>
      </c>
      <c r="E23" s="36">
        <v>25.24</v>
      </c>
      <c r="F23" s="37">
        <f t="shared" si="1"/>
        <v>0.24990099009900987</v>
      </c>
      <c r="G23" s="36">
        <v>104.45</v>
      </c>
      <c r="H23" s="37">
        <f t="shared" si="2"/>
        <v>0.32640625000000001</v>
      </c>
      <c r="I23" s="36">
        <v>775.26</v>
      </c>
      <c r="J23" s="37">
        <f t="shared" si="3"/>
        <v>0.29990715667311413</v>
      </c>
      <c r="L23" s="37">
        <f t="shared" si="4"/>
        <v>0.1594819802388876</v>
      </c>
      <c r="M23" s="37">
        <f t="shared" si="5"/>
        <v>0.29301137682841888</v>
      </c>
      <c r="N23" s="37">
        <f t="shared" si="6"/>
        <v>0.53891597657560042</v>
      </c>
      <c r="O23" s="39">
        <f t="shared" si="7"/>
        <v>0.99140933364290684</v>
      </c>
    </row>
    <row r="24" spans="2:15" s="30" customFormat="1" x14ac:dyDescent="0.3">
      <c r="B24" s="34" t="s">
        <v>165</v>
      </c>
      <c r="C24" s="36">
        <v>34.020000000000003</v>
      </c>
      <c r="D24" s="37">
        <f t="shared" si="0"/>
        <v>0.34363636363636368</v>
      </c>
      <c r="E24" s="36">
        <v>22.75</v>
      </c>
      <c r="F24" s="37">
        <f t="shared" si="1"/>
        <v>0.22524752475247525</v>
      </c>
      <c r="G24" s="36">
        <v>82.81</v>
      </c>
      <c r="H24" s="37">
        <f t="shared" si="2"/>
        <v>0.25878125000000002</v>
      </c>
      <c r="I24" s="36">
        <v>672.59</v>
      </c>
      <c r="J24" s="37">
        <f t="shared" si="3"/>
        <v>0.26018955512572534</v>
      </c>
      <c r="L24" s="37">
        <f t="shared" si="4"/>
        <v>0.20232236578004431</v>
      </c>
      <c r="M24" s="37">
        <f t="shared" si="5"/>
        <v>0.30442022628941851</v>
      </c>
      <c r="N24" s="37">
        <f t="shared" si="6"/>
        <v>0.49248427719710375</v>
      </c>
      <c r="O24" s="39">
        <f t="shared" si="7"/>
        <v>0.99922686926656656</v>
      </c>
    </row>
    <row r="25" spans="2:15" s="30" customFormat="1" x14ac:dyDescent="0.3">
      <c r="B25" s="34" t="s">
        <v>166</v>
      </c>
      <c r="C25" s="36">
        <v>21.07</v>
      </c>
      <c r="D25" s="37">
        <f t="shared" si="0"/>
        <v>0.21282828282828284</v>
      </c>
      <c r="E25" s="36">
        <v>24.72</v>
      </c>
      <c r="F25" s="37">
        <f t="shared" si="1"/>
        <v>0.24475247524752475</v>
      </c>
      <c r="G25" s="36">
        <v>82.33</v>
      </c>
      <c r="H25" s="37">
        <f t="shared" si="2"/>
        <v>0.25728125000000002</v>
      </c>
      <c r="I25" s="36">
        <v>641.83000000000004</v>
      </c>
      <c r="J25" s="37">
        <f t="shared" si="3"/>
        <v>0.2482901353965184</v>
      </c>
      <c r="L25" s="37">
        <f t="shared" si="4"/>
        <v>0.13131202966517613</v>
      </c>
      <c r="M25" s="37">
        <f t="shared" si="5"/>
        <v>0.34663384385273355</v>
      </c>
      <c r="N25" s="37">
        <f t="shared" si="6"/>
        <v>0.51309536793231847</v>
      </c>
      <c r="O25" s="39">
        <f t="shared" si="7"/>
        <v>0.99104124145022809</v>
      </c>
    </row>
    <row r="26" spans="2:15" s="30" customFormat="1" x14ac:dyDescent="0.3">
      <c r="B26" s="34" t="s">
        <v>167</v>
      </c>
      <c r="C26" s="38">
        <v>21.76</v>
      </c>
      <c r="D26" s="37">
        <f t="shared" si="0"/>
        <v>0.21979797979797983</v>
      </c>
      <c r="E26" s="36">
        <v>21.58</v>
      </c>
      <c r="F26" s="37">
        <f t="shared" si="1"/>
        <v>0.21366336633663366</v>
      </c>
      <c r="G26" s="36">
        <v>83.91</v>
      </c>
      <c r="H26" s="37">
        <f t="shared" si="2"/>
        <v>0.26221875</v>
      </c>
      <c r="I26" s="36">
        <v>636.11</v>
      </c>
      <c r="J26" s="37">
        <f t="shared" si="3"/>
        <v>0.24607736943907157</v>
      </c>
      <c r="L26" s="37">
        <f t="shared" si="4"/>
        <v>0.13683168005533636</v>
      </c>
      <c r="M26" s="37">
        <f t="shared" si="5"/>
        <v>0.30532455078524151</v>
      </c>
      <c r="N26" s="37">
        <f t="shared" si="6"/>
        <v>0.52764458977220918</v>
      </c>
      <c r="O26" s="39">
        <f t="shared" si="7"/>
        <v>0.96980082061278705</v>
      </c>
    </row>
    <row r="27" spans="2:15" s="44" customFormat="1" x14ac:dyDescent="0.3">
      <c r="B27" s="40" t="s">
        <v>155</v>
      </c>
      <c r="C27" s="41">
        <v>23.91</v>
      </c>
      <c r="D27" s="42">
        <f>SUM(D7:D26)/20</f>
        <v>0.24153030303030304</v>
      </c>
      <c r="E27" s="41">
        <v>23.85</v>
      </c>
      <c r="F27" s="43">
        <f>SUM(F7:F26)/20</f>
        <v>0.23616831683168321</v>
      </c>
      <c r="G27" s="41">
        <v>81.52</v>
      </c>
      <c r="H27" s="42">
        <f>SUM(H7:H26)/20</f>
        <v>0.25474843749999998</v>
      </c>
      <c r="I27" s="41">
        <v>643.29999999999995</v>
      </c>
      <c r="J27" s="42">
        <f>SUM(J7:J26)/20</f>
        <v>0.24885686653771763</v>
      </c>
      <c r="L27" s="42">
        <f t="shared" si="4"/>
        <v>0.14867091559148143</v>
      </c>
      <c r="M27" s="42">
        <f t="shared" si="5"/>
        <v>0.33367013834913728</v>
      </c>
      <c r="N27" s="42">
        <f t="shared" si="6"/>
        <v>0.50688636716928337</v>
      </c>
      <c r="O27" s="45">
        <f t="shared" si="7"/>
        <v>0.98922742110990214</v>
      </c>
    </row>
    <row r="28" spans="2:15" s="30" customFormat="1" ht="35.25" customHeight="1" x14ac:dyDescent="0.25">
      <c r="B28" s="328" t="s">
        <v>156</v>
      </c>
      <c r="C28" s="328"/>
      <c r="D28" s="328"/>
      <c r="E28" s="328"/>
      <c r="F28" s="328"/>
      <c r="G28" s="328"/>
      <c r="H28" s="328"/>
      <c r="I28" s="328"/>
      <c r="J28" s="328"/>
      <c r="L28" s="86">
        <v>15</v>
      </c>
      <c r="M28" s="86">
        <v>35</v>
      </c>
      <c r="N28" s="86">
        <v>50</v>
      </c>
      <c r="O28" s="86">
        <f>SUM(L28:N28)</f>
        <v>100</v>
      </c>
    </row>
    <row r="29" spans="2:15" s="30" customFormat="1" x14ac:dyDescent="0.25">
      <c r="B29" s="34"/>
      <c r="C29" s="34" t="s">
        <v>142</v>
      </c>
      <c r="D29" s="35" t="s">
        <v>143</v>
      </c>
      <c r="E29" s="34" t="s">
        <v>142</v>
      </c>
      <c r="F29" s="35" t="s">
        <v>143</v>
      </c>
      <c r="G29" s="34" t="s">
        <v>142</v>
      </c>
      <c r="H29" s="35" t="s">
        <v>143</v>
      </c>
      <c r="I29" s="34" t="s">
        <v>142</v>
      </c>
      <c r="J29" s="35" t="s">
        <v>143</v>
      </c>
      <c r="L29" s="37"/>
      <c r="M29" s="37"/>
      <c r="N29" s="37"/>
      <c r="O29" s="39"/>
    </row>
    <row r="30" spans="2:15" s="30" customFormat="1" x14ac:dyDescent="0.3">
      <c r="B30" s="34" t="s">
        <v>145</v>
      </c>
      <c r="C30" s="36">
        <v>33.36</v>
      </c>
      <c r="D30" s="37">
        <f t="shared" ref="D30:D49" si="16">C30/$C$4</f>
        <v>0.33696969696969697</v>
      </c>
      <c r="E30" s="36">
        <v>34.799999999999997</v>
      </c>
      <c r="F30" s="37">
        <f t="shared" ref="F30:F49" si="17">E30/$E$4</f>
        <v>0.34455445544554453</v>
      </c>
      <c r="G30" s="36">
        <v>110.14</v>
      </c>
      <c r="H30" s="37">
        <f t="shared" ref="H30:H49" si="18">G30/$G$4</f>
        <v>0.34418749999999998</v>
      </c>
      <c r="I30" s="38">
        <v>892.35</v>
      </c>
      <c r="J30" s="37">
        <f t="shared" ref="J30:J49" si="19">I30/$I$4</f>
        <v>0.34520309477756289</v>
      </c>
      <c r="L30" s="37">
        <f t="shared" ref="L30:L50" si="20">C30*4/I30</f>
        <v>0.14953773743486298</v>
      </c>
      <c r="M30" s="37">
        <f t="shared" ref="M30:M50" si="21">E30*9/I30</f>
        <v>0.35098335854765506</v>
      </c>
      <c r="N30" s="37">
        <f t="shared" ref="N30:N50" si="22">G30*4/I30</f>
        <v>0.49370762593152911</v>
      </c>
      <c r="O30" s="39">
        <f t="shared" ref="O30:O50" si="23">SUM(L30:N30)</f>
        <v>0.9942287219140471</v>
      </c>
    </row>
    <row r="31" spans="2:15" s="30" customFormat="1" x14ac:dyDescent="0.3">
      <c r="B31" s="34" t="s">
        <v>146</v>
      </c>
      <c r="C31" s="36">
        <v>35.29</v>
      </c>
      <c r="D31" s="37">
        <f t="shared" si="16"/>
        <v>0.35646464646464643</v>
      </c>
      <c r="E31" s="36">
        <v>31.64</v>
      </c>
      <c r="F31" s="37">
        <f t="shared" si="17"/>
        <v>0.31326732673267327</v>
      </c>
      <c r="G31" s="36">
        <v>118.19</v>
      </c>
      <c r="H31" s="37">
        <f t="shared" si="18"/>
        <v>0.36934374999999997</v>
      </c>
      <c r="I31" s="36">
        <v>906.37</v>
      </c>
      <c r="J31" s="37">
        <f t="shared" si="19"/>
        <v>0.3506266924564797</v>
      </c>
      <c r="L31" s="37">
        <f t="shared" si="20"/>
        <v>0.15574213621368757</v>
      </c>
      <c r="M31" s="37">
        <f t="shared" si="21"/>
        <v>0.31417632975495657</v>
      </c>
      <c r="N31" s="37">
        <f t="shared" si="22"/>
        <v>0.52159714024074055</v>
      </c>
      <c r="O31" s="39">
        <f t="shared" si="23"/>
        <v>0.99151560620938473</v>
      </c>
    </row>
    <row r="32" spans="2:15" s="30" customFormat="1" x14ac:dyDescent="0.3">
      <c r="B32" s="34" t="s">
        <v>147</v>
      </c>
      <c r="C32" s="36">
        <v>35.51</v>
      </c>
      <c r="D32" s="37">
        <f t="shared" ref="D32:D40" si="24">C32/$C$4</f>
        <v>0.35868686868686867</v>
      </c>
      <c r="E32" s="36">
        <v>36.68</v>
      </c>
      <c r="F32" s="37">
        <f t="shared" ref="F32:F40" si="25">E32/$E$4</f>
        <v>0.36316831683168316</v>
      </c>
      <c r="G32" s="36">
        <v>115.35</v>
      </c>
      <c r="H32" s="37">
        <f t="shared" ref="H32:H40" si="26">G32/$G$4</f>
        <v>0.36046875</v>
      </c>
      <c r="I32" s="36">
        <v>938.36</v>
      </c>
      <c r="J32" s="37">
        <f t="shared" ref="J32:J40" si="27">I32/$I$4</f>
        <v>0.36300193423597682</v>
      </c>
      <c r="L32" s="37">
        <f t="shared" ref="L32:L40" si="28">C32*4/I32</f>
        <v>0.1513704761498785</v>
      </c>
      <c r="M32" s="37">
        <f t="shared" ref="M32:M40" si="29">E32*9/I32</f>
        <v>0.35180527729229721</v>
      </c>
      <c r="N32" s="37">
        <f t="shared" ref="N32:N40" si="30">G32*4/I32</f>
        <v>0.49170893899995732</v>
      </c>
      <c r="O32" s="39">
        <f t="shared" ref="O32:O40" si="31">SUM(L32:N32)</f>
        <v>0.99488469244213307</v>
      </c>
    </row>
    <row r="33" spans="2:15" s="30" customFormat="1" x14ac:dyDescent="0.3">
      <c r="B33" s="34" t="s">
        <v>148</v>
      </c>
      <c r="C33" s="36">
        <v>32.450000000000003</v>
      </c>
      <c r="D33" s="37">
        <f t="shared" si="24"/>
        <v>0.32777777777777778</v>
      </c>
      <c r="E33" s="36">
        <v>27.86</v>
      </c>
      <c r="F33" s="37">
        <f t="shared" si="25"/>
        <v>0.27584158415841581</v>
      </c>
      <c r="G33" s="36">
        <v>110.84</v>
      </c>
      <c r="H33" s="37">
        <f t="shared" si="26"/>
        <v>0.34637499999999999</v>
      </c>
      <c r="I33" s="36">
        <v>832.84</v>
      </c>
      <c r="J33" s="37">
        <f t="shared" si="27"/>
        <v>0.32218181818181818</v>
      </c>
      <c r="L33" s="37">
        <f t="shared" si="28"/>
        <v>0.15585226454060805</v>
      </c>
      <c r="M33" s="37">
        <f t="shared" si="29"/>
        <v>0.30106623120887566</v>
      </c>
      <c r="N33" s="37">
        <f t="shared" si="30"/>
        <v>0.53234714951251139</v>
      </c>
      <c r="O33" s="39">
        <f t="shared" si="31"/>
        <v>0.98926564526199512</v>
      </c>
    </row>
    <row r="34" spans="2:15" s="30" customFormat="1" x14ac:dyDescent="0.3">
      <c r="B34" s="34" t="s">
        <v>149</v>
      </c>
      <c r="C34" s="36">
        <v>34.93</v>
      </c>
      <c r="D34" s="37">
        <f t="shared" si="24"/>
        <v>0.35282828282828282</v>
      </c>
      <c r="E34" s="36">
        <v>32.159999999999997</v>
      </c>
      <c r="F34" s="37">
        <f t="shared" si="25"/>
        <v>0.31841584158415837</v>
      </c>
      <c r="G34" s="36">
        <v>102.74</v>
      </c>
      <c r="H34" s="37">
        <f t="shared" si="26"/>
        <v>0.32106249999999997</v>
      </c>
      <c r="I34" s="36">
        <v>845.35</v>
      </c>
      <c r="J34" s="37">
        <f t="shared" si="27"/>
        <v>0.3270212765957447</v>
      </c>
      <c r="L34" s="37">
        <f t="shared" si="28"/>
        <v>0.16528065298397113</v>
      </c>
      <c r="M34" s="37">
        <f t="shared" si="29"/>
        <v>0.34239072573490265</v>
      </c>
      <c r="N34" s="37">
        <f t="shared" si="30"/>
        <v>0.48614183474300582</v>
      </c>
      <c r="O34" s="39">
        <f t="shared" si="31"/>
        <v>0.99381321346187956</v>
      </c>
    </row>
    <row r="35" spans="2:15" s="30" customFormat="1" x14ac:dyDescent="0.3">
      <c r="B35" s="34" t="s">
        <v>150</v>
      </c>
      <c r="C35" s="36">
        <v>39.200000000000003</v>
      </c>
      <c r="D35" s="37">
        <f t="shared" si="24"/>
        <v>0.39595959595959601</v>
      </c>
      <c r="E35" s="36">
        <v>32.33</v>
      </c>
      <c r="F35" s="37">
        <f t="shared" si="25"/>
        <v>0.32009900990099011</v>
      </c>
      <c r="G35" s="36">
        <v>124.65</v>
      </c>
      <c r="H35" s="37">
        <f t="shared" si="26"/>
        <v>0.38953125</v>
      </c>
      <c r="I35" s="36">
        <v>951.84</v>
      </c>
      <c r="J35" s="37">
        <f t="shared" si="27"/>
        <v>0.36821663442940039</v>
      </c>
      <c r="L35" s="37">
        <f t="shared" si="28"/>
        <v>0.16473356866700287</v>
      </c>
      <c r="M35" s="37">
        <f t="shared" si="29"/>
        <v>0.30569213313161869</v>
      </c>
      <c r="N35" s="37">
        <f t="shared" si="30"/>
        <v>0.52382753403933435</v>
      </c>
      <c r="O35" s="39">
        <f t="shared" si="31"/>
        <v>0.99425323583795588</v>
      </c>
    </row>
    <row r="36" spans="2:15" s="30" customFormat="1" x14ac:dyDescent="0.3">
      <c r="B36" s="34" t="s">
        <v>151</v>
      </c>
      <c r="C36" s="36">
        <v>36.56</v>
      </c>
      <c r="D36" s="37">
        <f t="shared" si="24"/>
        <v>0.36929292929292934</v>
      </c>
      <c r="E36" s="36">
        <v>28.47</v>
      </c>
      <c r="F36" s="37">
        <f t="shared" si="25"/>
        <v>0.28188118811881185</v>
      </c>
      <c r="G36" s="36">
        <v>119.16</v>
      </c>
      <c r="H36" s="37">
        <f t="shared" si="26"/>
        <v>0.37237500000000001</v>
      </c>
      <c r="I36" s="36">
        <v>883.38</v>
      </c>
      <c r="J36" s="37">
        <f t="shared" si="27"/>
        <v>0.34173307543520309</v>
      </c>
      <c r="L36" s="37">
        <f t="shared" si="28"/>
        <v>0.16554597115624081</v>
      </c>
      <c r="M36" s="37">
        <f t="shared" si="29"/>
        <v>0.29005637438022147</v>
      </c>
      <c r="N36" s="37">
        <f t="shared" si="30"/>
        <v>0.53956394756503434</v>
      </c>
      <c r="O36" s="39">
        <f t="shared" si="31"/>
        <v>0.99516629310149662</v>
      </c>
    </row>
    <row r="37" spans="2:15" s="30" customFormat="1" x14ac:dyDescent="0.3">
      <c r="B37" s="34" t="s">
        <v>152</v>
      </c>
      <c r="C37" s="36">
        <v>30.51</v>
      </c>
      <c r="D37" s="37">
        <f t="shared" si="24"/>
        <v>0.30818181818181822</v>
      </c>
      <c r="E37" s="36">
        <v>26.89</v>
      </c>
      <c r="F37" s="37">
        <f t="shared" si="25"/>
        <v>0.26623762376237625</v>
      </c>
      <c r="G37" s="36">
        <v>107.43</v>
      </c>
      <c r="H37" s="37">
        <f t="shared" si="26"/>
        <v>0.33571875000000001</v>
      </c>
      <c r="I37" s="36">
        <v>796.39</v>
      </c>
      <c r="J37" s="37">
        <f t="shared" si="27"/>
        <v>0.30808123791102515</v>
      </c>
      <c r="L37" s="37">
        <f t="shared" si="28"/>
        <v>0.15324150227903416</v>
      </c>
      <c r="M37" s="37">
        <f t="shared" si="29"/>
        <v>0.30388377553711121</v>
      </c>
      <c r="N37" s="37">
        <f t="shared" si="30"/>
        <v>0.53958487675636313</v>
      </c>
      <c r="O37" s="39">
        <f t="shared" si="31"/>
        <v>0.99671015457250856</v>
      </c>
    </row>
    <row r="38" spans="2:15" s="30" customFormat="1" x14ac:dyDescent="0.3">
      <c r="B38" s="34" t="s">
        <v>153</v>
      </c>
      <c r="C38" s="36">
        <v>33.72</v>
      </c>
      <c r="D38" s="37">
        <f t="shared" si="24"/>
        <v>0.34060606060606058</v>
      </c>
      <c r="E38" s="36">
        <v>34.28</v>
      </c>
      <c r="F38" s="37">
        <f t="shared" si="25"/>
        <v>0.33940594059405943</v>
      </c>
      <c r="G38" s="36">
        <v>108.69</v>
      </c>
      <c r="H38" s="37">
        <f t="shared" si="26"/>
        <v>0.33965624999999999</v>
      </c>
      <c r="I38" s="36">
        <v>883.17</v>
      </c>
      <c r="J38" s="37">
        <f t="shared" si="27"/>
        <v>0.34165183752417794</v>
      </c>
      <c r="L38" s="37">
        <f t="shared" si="28"/>
        <v>0.15272257889194607</v>
      </c>
      <c r="M38" s="37">
        <f t="shared" si="29"/>
        <v>0.34933251808825028</v>
      </c>
      <c r="N38" s="37">
        <f t="shared" si="30"/>
        <v>0.49227215598355922</v>
      </c>
      <c r="O38" s="39">
        <f t="shared" si="31"/>
        <v>0.99432725296375557</v>
      </c>
    </row>
    <row r="39" spans="2:15" s="30" customFormat="1" x14ac:dyDescent="0.3">
      <c r="B39" s="34" t="s">
        <v>154</v>
      </c>
      <c r="C39" s="36">
        <v>33.270000000000003</v>
      </c>
      <c r="D39" s="37">
        <f t="shared" si="24"/>
        <v>0.33606060606060612</v>
      </c>
      <c r="E39" s="36">
        <v>33.78</v>
      </c>
      <c r="F39" s="37">
        <f t="shared" si="25"/>
        <v>0.33445544554455447</v>
      </c>
      <c r="G39" s="36">
        <v>93.59</v>
      </c>
      <c r="H39" s="37">
        <f t="shared" si="26"/>
        <v>0.29246875</v>
      </c>
      <c r="I39" s="36">
        <v>815.37</v>
      </c>
      <c r="J39" s="37">
        <f t="shared" si="27"/>
        <v>0.31542359767891681</v>
      </c>
      <c r="L39" s="37">
        <f t="shared" si="28"/>
        <v>0.16321424629309395</v>
      </c>
      <c r="M39" s="37">
        <f t="shared" si="29"/>
        <v>0.37286140034585524</v>
      </c>
      <c r="N39" s="37">
        <f t="shared" si="30"/>
        <v>0.45912898438745603</v>
      </c>
      <c r="O39" s="39">
        <f t="shared" si="31"/>
        <v>0.99520463102640511</v>
      </c>
    </row>
    <row r="40" spans="2:15" s="30" customFormat="1" x14ac:dyDescent="0.3">
      <c r="B40" s="34" t="s">
        <v>158</v>
      </c>
      <c r="C40" s="36">
        <v>33.020000000000003</v>
      </c>
      <c r="D40" s="37">
        <f t="shared" si="24"/>
        <v>0.33353535353535357</v>
      </c>
      <c r="E40" s="36">
        <v>34.08</v>
      </c>
      <c r="F40" s="37">
        <f t="shared" si="25"/>
        <v>0.33742574257425739</v>
      </c>
      <c r="G40" s="36">
        <v>112.82</v>
      </c>
      <c r="H40" s="37">
        <f t="shared" si="26"/>
        <v>0.3525625</v>
      </c>
      <c r="I40" s="36">
        <v>894.81</v>
      </c>
      <c r="J40" s="37">
        <f t="shared" si="27"/>
        <v>0.34615473887814313</v>
      </c>
      <c r="L40" s="37">
        <f t="shared" si="28"/>
        <v>0.14760675450654331</v>
      </c>
      <c r="M40" s="37">
        <f t="shared" si="29"/>
        <v>0.3427766788480236</v>
      </c>
      <c r="N40" s="37">
        <f t="shared" si="30"/>
        <v>0.50433052826857094</v>
      </c>
      <c r="O40" s="39">
        <f t="shared" si="31"/>
        <v>0.99471396162313785</v>
      </c>
    </row>
    <row r="41" spans="2:15" s="30" customFormat="1" x14ac:dyDescent="0.3">
      <c r="B41" s="34" t="s">
        <v>159</v>
      </c>
      <c r="C41" s="36">
        <v>32.36</v>
      </c>
      <c r="D41" s="37">
        <f t="shared" si="16"/>
        <v>0.32686868686868686</v>
      </c>
      <c r="E41" s="36">
        <v>35.270000000000003</v>
      </c>
      <c r="F41" s="37">
        <f t="shared" si="17"/>
        <v>0.34920792079207924</v>
      </c>
      <c r="G41" s="36">
        <v>98.51</v>
      </c>
      <c r="H41" s="37">
        <f t="shared" si="18"/>
        <v>0.30784375000000003</v>
      </c>
      <c r="I41" s="36">
        <v>841.88</v>
      </c>
      <c r="J41" s="37">
        <f t="shared" si="19"/>
        <v>0.32567891682785299</v>
      </c>
      <c r="L41" s="37">
        <f t="shared" si="20"/>
        <v>0.15375112842685418</v>
      </c>
      <c r="M41" s="37">
        <f t="shared" si="21"/>
        <v>0.37704898560364897</v>
      </c>
      <c r="N41" s="37">
        <f t="shared" si="22"/>
        <v>0.46804770276048846</v>
      </c>
      <c r="O41" s="39">
        <f t="shared" si="23"/>
        <v>0.99884781679099166</v>
      </c>
    </row>
    <row r="42" spans="2:15" s="30" customFormat="1" x14ac:dyDescent="0.3">
      <c r="B42" s="34" t="s">
        <v>160</v>
      </c>
      <c r="C42" s="36">
        <v>29.76</v>
      </c>
      <c r="D42" s="37">
        <f t="shared" si="16"/>
        <v>0.3006060606060606</v>
      </c>
      <c r="E42" s="36">
        <v>35.58</v>
      </c>
      <c r="F42" s="37">
        <f t="shared" si="17"/>
        <v>0.35227722772277226</v>
      </c>
      <c r="G42" s="36">
        <v>131.25</v>
      </c>
      <c r="H42" s="37">
        <f t="shared" si="18"/>
        <v>0.41015625</v>
      </c>
      <c r="I42" s="38">
        <v>963.81</v>
      </c>
      <c r="J42" s="37">
        <f t="shared" si="19"/>
        <v>0.37284719535783362</v>
      </c>
      <c r="L42" s="37">
        <f t="shared" si="20"/>
        <v>0.12350982040028638</v>
      </c>
      <c r="M42" s="37">
        <f t="shared" si="21"/>
        <v>0.3322439069941171</v>
      </c>
      <c r="N42" s="37">
        <f t="shared" si="22"/>
        <v>0.54471316960811778</v>
      </c>
      <c r="O42" s="39">
        <f t="shared" si="23"/>
        <v>1.0004668970025212</v>
      </c>
    </row>
    <row r="43" spans="2:15" s="30" customFormat="1" x14ac:dyDescent="0.3">
      <c r="B43" s="34" t="s">
        <v>161</v>
      </c>
      <c r="C43" s="36">
        <v>34.83</v>
      </c>
      <c r="D43" s="37">
        <f t="shared" si="16"/>
        <v>0.35181818181818181</v>
      </c>
      <c r="E43" s="36">
        <v>33.590000000000003</v>
      </c>
      <c r="F43" s="37">
        <f t="shared" si="17"/>
        <v>0.33257425742574259</v>
      </c>
      <c r="G43" s="36">
        <v>113.18</v>
      </c>
      <c r="H43" s="37">
        <f t="shared" si="18"/>
        <v>0.35368750000000004</v>
      </c>
      <c r="I43" s="36">
        <v>910.54</v>
      </c>
      <c r="J43" s="37">
        <f t="shared" si="19"/>
        <v>0.35223984526112184</v>
      </c>
      <c r="L43" s="37">
        <f t="shared" si="20"/>
        <v>0.15300810508050167</v>
      </c>
      <c r="M43" s="37">
        <f t="shared" si="21"/>
        <v>0.33201177323346592</v>
      </c>
      <c r="N43" s="37">
        <f t="shared" si="22"/>
        <v>0.49719946405429749</v>
      </c>
      <c r="O43" s="39">
        <f t="shared" si="23"/>
        <v>0.98221934236826502</v>
      </c>
    </row>
    <row r="44" spans="2:15" s="30" customFormat="1" x14ac:dyDescent="0.3">
      <c r="B44" s="34" t="s">
        <v>162</v>
      </c>
      <c r="C44" s="36">
        <v>30.87</v>
      </c>
      <c r="D44" s="37">
        <f t="shared" si="16"/>
        <v>0.31181818181818183</v>
      </c>
      <c r="E44" s="36">
        <v>32.979999999999997</v>
      </c>
      <c r="F44" s="37">
        <f t="shared" si="17"/>
        <v>0.32653465346534649</v>
      </c>
      <c r="G44" s="36">
        <v>104.96</v>
      </c>
      <c r="H44" s="37">
        <f t="shared" si="18"/>
        <v>0.32799999999999996</v>
      </c>
      <c r="I44" s="36">
        <v>837.17</v>
      </c>
      <c r="J44" s="37">
        <f t="shared" si="19"/>
        <v>0.32385686653771756</v>
      </c>
      <c r="L44" s="37">
        <f t="shared" ref="L44:L46" si="32">C44*4/I44</f>
        <v>0.14749692416116203</v>
      </c>
      <c r="M44" s="37">
        <f t="shared" ref="M44:M46" si="33">E44*9/I44</f>
        <v>0.35455164422996527</v>
      </c>
      <c r="N44" s="37">
        <f t="shared" ref="N44:N46" si="34">G44*4/I44</f>
        <v>0.50149909815210769</v>
      </c>
      <c r="O44" s="39">
        <f t="shared" ref="O44:O46" si="35">SUM(L44:N44)</f>
        <v>1.003547666543235</v>
      </c>
    </row>
    <row r="45" spans="2:15" s="30" customFormat="1" x14ac:dyDescent="0.3">
      <c r="B45" s="34" t="s">
        <v>163</v>
      </c>
      <c r="C45" s="36">
        <v>34.72</v>
      </c>
      <c r="D45" s="37">
        <f t="shared" si="16"/>
        <v>0.35070707070707069</v>
      </c>
      <c r="E45" s="36">
        <v>28.95</v>
      </c>
      <c r="F45" s="37">
        <f t="shared" si="17"/>
        <v>0.28663366336633661</v>
      </c>
      <c r="G45" s="36">
        <v>109.91</v>
      </c>
      <c r="H45" s="37">
        <f t="shared" si="18"/>
        <v>0.34346874999999999</v>
      </c>
      <c r="I45" s="36">
        <v>846.43</v>
      </c>
      <c r="J45" s="37">
        <f t="shared" si="19"/>
        <v>0.32743907156673113</v>
      </c>
      <c r="L45" s="37">
        <f t="shared" si="32"/>
        <v>0.16407736020698699</v>
      </c>
      <c r="M45" s="37">
        <f t="shared" si="33"/>
        <v>0.30782226527887718</v>
      </c>
      <c r="N45" s="37">
        <f t="shared" si="34"/>
        <v>0.51940503054003284</v>
      </c>
      <c r="O45" s="39">
        <f t="shared" si="35"/>
        <v>0.99130465602589701</v>
      </c>
    </row>
    <row r="46" spans="2:15" s="30" customFormat="1" x14ac:dyDescent="0.3">
      <c r="B46" s="34" t="s">
        <v>164</v>
      </c>
      <c r="C46" s="36">
        <v>36.979999999999997</v>
      </c>
      <c r="D46" s="37">
        <f t="shared" si="16"/>
        <v>0.3735353535353535</v>
      </c>
      <c r="E46" s="36">
        <v>32.200000000000003</v>
      </c>
      <c r="F46" s="37">
        <f t="shared" si="17"/>
        <v>0.31881188118811882</v>
      </c>
      <c r="G46" s="36">
        <v>103.88</v>
      </c>
      <c r="H46" s="37">
        <f t="shared" si="18"/>
        <v>0.324625</v>
      </c>
      <c r="I46" s="36">
        <v>859.11</v>
      </c>
      <c r="J46" s="37">
        <f t="shared" si="19"/>
        <v>0.3323442940038685</v>
      </c>
      <c r="L46" s="37">
        <f t="shared" si="32"/>
        <v>0.17217818440013499</v>
      </c>
      <c r="M46" s="37">
        <f t="shared" si="33"/>
        <v>0.3373258372036177</v>
      </c>
      <c r="N46" s="37">
        <f t="shared" si="34"/>
        <v>0.48366332600016293</v>
      </c>
      <c r="O46" s="39">
        <f t="shared" si="35"/>
        <v>0.99316734760391567</v>
      </c>
    </row>
    <row r="47" spans="2:15" s="30" customFormat="1" x14ac:dyDescent="0.3">
      <c r="B47" s="34" t="s">
        <v>165</v>
      </c>
      <c r="C47" s="36">
        <v>27.92</v>
      </c>
      <c r="D47" s="37">
        <f t="shared" si="16"/>
        <v>0.28202020202020206</v>
      </c>
      <c r="E47" s="36">
        <v>33.380000000000003</v>
      </c>
      <c r="F47" s="37">
        <f t="shared" si="17"/>
        <v>0.33049504950495051</v>
      </c>
      <c r="G47" s="36">
        <v>121.09</v>
      </c>
      <c r="H47" s="37">
        <f t="shared" si="18"/>
        <v>0.37840625</v>
      </c>
      <c r="I47" s="36">
        <v>903.27</v>
      </c>
      <c r="J47" s="37">
        <f t="shared" si="19"/>
        <v>0.34942746615087039</v>
      </c>
      <c r="L47" s="37">
        <f t="shared" si="20"/>
        <v>0.12363966477354502</v>
      </c>
      <c r="M47" s="37">
        <f t="shared" si="21"/>
        <v>0.33259158391178723</v>
      </c>
      <c r="N47" s="37">
        <f t="shared" si="22"/>
        <v>0.53622947734342996</v>
      </c>
      <c r="O47" s="39">
        <f t="shared" si="23"/>
        <v>0.99246072602876223</v>
      </c>
    </row>
    <row r="48" spans="2:15" s="30" customFormat="1" x14ac:dyDescent="0.3">
      <c r="B48" s="34" t="s">
        <v>166</v>
      </c>
      <c r="C48" s="38">
        <v>33.86</v>
      </c>
      <c r="D48" s="37">
        <f t="shared" si="16"/>
        <v>0.342020202020202</v>
      </c>
      <c r="E48" s="36">
        <v>29.62</v>
      </c>
      <c r="F48" s="37">
        <f t="shared" si="17"/>
        <v>0.29326732673267325</v>
      </c>
      <c r="G48" s="36">
        <v>106.37</v>
      </c>
      <c r="H48" s="37">
        <f t="shared" si="18"/>
        <v>0.33240625000000001</v>
      </c>
      <c r="I48" s="36">
        <v>827.17</v>
      </c>
      <c r="J48" s="37">
        <f t="shared" si="19"/>
        <v>0.31998839458413925</v>
      </c>
      <c r="L48" s="37">
        <f t="shared" si="20"/>
        <v>0.16373901374566294</v>
      </c>
      <c r="M48" s="37">
        <f t="shared" si="21"/>
        <v>0.32227957977199367</v>
      </c>
      <c r="N48" s="37">
        <f t="shared" si="22"/>
        <v>0.51438035712126895</v>
      </c>
      <c r="O48" s="39">
        <f t="shared" si="23"/>
        <v>1.0003989506389255</v>
      </c>
    </row>
    <row r="49" spans="1:1025" s="30" customFormat="1" x14ac:dyDescent="0.3">
      <c r="B49" s="34" t="s">
        <v>167</v>
      </c>
      <c r="C49" s="36">
        <v>37.57</v>
      </c>
      <c r="D49" s="37">
        <f t="shared" si="16"/>
        <v>0.3794949494949495</v>
      </c>
      <c r="E49" s="36">
        <v>29.07</v>
      </c>
      <c r="F49" s="37">
        <f t="shared" si="17"/>
        <v>0.2878217821782178</v>
      </c>
      <c r="G49" s="36">
        <v>88.72</v>
      </c>
      <c r="H49" s="37">
        <f t="shared" si="18"/>
        <v>0.27725</v>
      </c>
      <c r="I49" s="36">
        <v>774</v>
      </c>
      <c r="J49" s="37">
        <f t="shared" si="19"/>
        <v>0.29941972920696325</v>
      </c>
      <c r="L49" s="37">
        <f t="shared" si="20"/>
        <v>0.19416020671834625</v>
      </c>
      <c r="M49" s="37">
        <f t="shared" si="21"/>
        <v>0.33802325581395348</v>
      </c>
      <c r="N49" s="37">
        <f t="shared" si="22"/>
        <v>0.45850129198966405</v>
      </c>
      <c r="O49" s="39">
        <f t="shared" si="23"/>
        <v>0.99068475452196381</v>
      </c>
    </row>
    <row r="50" spans="1:1025" s="44" customFormat="1" x14ac:dyDescent="0.3">
      <c r="B50" s="40" t="s">
        <v>155</v>
      </c>
      <c r="C50" s="41">
        <v>33.83</v>
      </c>
      <c r="D50" s="42">
        <f>SUM(D30:D49)/20</f>
        <v>0.34176262626262621</v>
      </c>
      <c r="E50" s="41">
        <v>32.18</v>
      </c>
      <c r="F50" s="42">
        <f>SUM(F30:F49)/20</f>
        <v>0.31861881188118801</v>
      </c>
      <c r="G50" s="41">
        <v>110.07</v>
      </c>
      <c r="H50" s="42">
        <f>SUM(H30:H49)/20</f>
        <v>0.34397968750000008</v>
      </c>
      <c r="I50" s="41">
        <v>870.18</v>
      </c>
      <c r="J50" s="42">
        <f>SUM(J30:J49)/20</f>
        <v>0.33662688588007733</v>
      </c>
      <c r="L50" s="42">
        <f t="shared" si="20"/>
        <v>0.15550805580454619</v>
      </c>
      <c r="M50" s="42">
        <f t="shared" si="21"/>
        <v>0.33282769082258845</v>
      </c>
      <c r="N50" s="42">
        <f t="shared" si="22"/>
        <v>0.50596428325174103</v>
      </c>
      <c r="O50" s="45">
        <f t="shared" si="23"/>
        <v>0.99430002987887567</v>
      </c>
    </row>
    <row r="51" spans="1:1025" ht="42.75" customHeight="1" x14ac:dyDescent="0.25">
      <c r="A51"/>
      <c r="B51" s="328" t="s">
        <v>157</v>
      </c>
      <c r="C51" s="328"/>
      <c r="D51" s="328"/>
      <c r="E51" s="328"/>
      <c r="F51" s="328"/>
      <c r="G51" s="328"/>
      <c r="H51" s="328"/>
      <c r="I51" s="328"/>
      <c r="J51" s="328"/>
      <c r="L51" s="86">
        <v>15</v>
      </c>
      <c r="M51" s="86">
        <v>35</v>
      </c>
      <c r="N51" s="86">
        <v>50</v>
      </c>
      <c r="O51" s="86">
        <f>SUM(L51:N51)</f>
        <v>100</v>
      </c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  <c r="AMI51"/>
      <c r="AMJ51"/>
      <c r="AMK51"/>
    </row>
    <row r="52" spans="1:1025" x14ac:dyDescent="0.25">
      <c r="A52"/>
      <c r="B52" s="34"/>
      <c r="C52" s="34" t="s">
        <v>142</v>
      </c>
      <c r="D52" s="35" t="s">
        <v>143</v>
      </c>
      <c r="E52" s="34" t="s">
        <v>142</v>
      </c>
      <c r="F52" s="35" t="s">
        <v>143</v>
      </c>
      <c r="G52" s="34" t="s">
        <v>142</v>
      </c>
      <c r="H52" s="35" t="s">
        <v>143</v>
      </c>
      <c r="I52" s="34" t="s">
        <v>142</v>
      </c>
      <c r="J52" s="35" t="s">
        <v>143</v>
      </c>
      <c r="L52" s="37"/>
      <c r="M52" s="37"/>
      <c r="N52" s="37"/>
      <c r="O52" s="39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  <c r="AMG52"/>
      <c r="AMH52"/>
      <c r="AMI52"/>
      <c r="AMJ52"/>
      <c r="AMK52"/>
    </row>
    <row r="53" spans="1:1025" x14ac:dyDescent="0.3">
      <c r="B53" s="34" t="s">
        <v>145</v>
      </c>
      <c r="C53" s="36">
        <v>14.81</v>
      </c>
      <c r="D53" s="37">
        <f t="shared" ref="D53:D72" si="36">C53/$C$4</f>
        <v>0.14959595959595959</v>
      </c>
      <c r="E53" s="36">
        <v>14.59</v>
      </c>
      <c r="F53" s="37">
        <f t="shared" ref="F53:F72" si="37">E53/$E$4</f>
        <v>0.14445544554455444</v>
      </c>
      <c r="G53" s="36">
        <v>59.73</v>
      </c>
      <c r="H53" s="37">
        <f t="shared" ref="H53:H72" si="38">G53/$G$4</f>
        <v>0.18665625</v>
      </c>
      <c r="I53" s="36">
        <v>430.94</v>
      </c>
      <c r="J53" s="37">
        <f t="shared" ref="J53:J72" si="39">I53/$I$4</f>
        <v>0.16670793036750484</v>
      </c>
      <c r="L53" s="37">
        <f t="shared" ref="L53:L73" si="40">C53*4/I53</f>
        <v>0.13746693275165917</v>
      </c>
      <c r="M53" s="37">
        <f t="shared" ref="M53:M73" si="41">E53*9/I53</f>
        <v>0.30470599155334849</v>
      </c>
      <c r="N53" s="37">
        <f t="shared" ref="N53:N73" si="42">G53*4/I53</f>
        <v>0.55441592797141126</v>
      </c>
      <c r="O53" s="39">
        <f t="shared" ref="O53:O73" si="43">SUM(L53:N53)</f>
        <v>0.99658885227641891</v>
      </c>
    </row>
    <row r="54" spans="1:1025" x14ac:dyDescent="0.3">
      <c r="B54" s="34" t="s">
        <v>146</v>
      </c>
      <c r="C54" s="36">
        <v>10.84</v>
      </c>
      <c r="D54" s="37">
        <f t="shared" si="36"/>
        <v>0.10949494949494949</v>
      </c>
      <c r="E54" s="36">
        <v>8.06</v>
      </c>
      <c r="F54" s="37">
        <f t="shared" si="37"/>
        <v>7.9801980198019803E-2</v>
      </c>
      <c r="G54" s="36">
        <v>44.54</v>
      </c>
      <c r="H54" s="37">
        <f t="shared" si="38"/>
        <v>0.13918749999999999</v>
      </c>
      <c r="I54" s="36">
        <v>303.13</v>
      </c>
      <c r="J54" s="37">
        <f t="shared" si="39"/>
        <v>0.11726499032882011</v>
      </c>
      <c r="L54" s="37">
        <f t="shared" si="40"/>
        <v>0.14304093953089433</v>
      </c>
      <c r="M54" s="37">
        <f t="shared" si="41"/>
        <v>0.23930326922442519</v>
      </c>
      <c r="N54" s="37">
        <f t="shared" si="42"/>
        <v>0.58773463530498471</v>
      </c>
      <c r="O54" s="39">
        <f t="shared" si="43"/>
        <v>0.9700788440603042</v>
      </c>
    </row>
    <row r="55" spans="1:1025" x14ac:dyDescent="0.3">
      <c r="B55" s="34" t="s">
        <v>147</v>
      </c>
      <c r="C55" s="36">
        <v>21.69</v>
      </c>
      <c r="D55" s="37">
        <f t="shared" ref="D55:D64" si="44">C55/$C$4</f>
        <v>0.21909090909090911</v>
      </c>
      <c r="E55" s="36">
        <v>13.03</v>
      </c>
      <c r="F55" s="37">
        <f t="shared" ref="F55:F64" si="45">E55/$E$4</f>
        <v>0.12900990099009901</v>
      </c>
      <c r="G55" s="36">
        <v>39.5</v>
      </c>
      <c r="H55" s="37">
        <f t="shared" ref="H55:H64" si="46">G55/$G$4</f>
        <v>0.12343750000000001</v>
      </c>
      <c r="I55" s="36">
        <v>374.27</v>
      </c>
      <c r="J55" s="37">
        <f t="shared" ref="J55:J64" si="47">I55/$I$4</f>
        <v>0.1447852998065764</v>
      </c>
      <c r="L55" s="37">
        <f t="shared" si="40"/>
        <v>0.23181125925134263</v>
      </c>
      <c r="M55" s="37">
        <f t="shared" si="41"/>
        <v>0.31332994896732308</v>
      </c>
      <c r="N55" s="37">
        <f t="shared" si="42"/>
        <v>0.42215512865043953</v>
      </c>
      <c r="O55" s="39">
        <f t="shared" si="43"/>
        <v>0.96729633686910521</v>
      </c>
    </row>
    <row r="56" spans="1:1025" x14ac:dyDescent="0.3">
      <c r="B56" s="34" t="s">
        <v>148</v>
      </c>
      <c r="C56" s="36">
        <v>12.81</v>
      </c>
      <c r="D56" s="37">
        <f t="shared" si="44"/>
        <v>0.12939393939393939</v>
      </c>
      <c r="E56" s="36">
        <v>9.85</v>
      </c>
      <c r="F56" s="37">
        <f t="shared" si="45"/>
        <v>9.7524752475247528E-2</v>
      </c>
      <c r="G56" s="36">
        <v>65.39</v>
      </c>
      <c r="H56" s="37">
        <f t="shared" si="46"/>
        <v>0.20434374999999999</v>
      </c>
      <c r="I56" s="36">
        <v>409.96</v>
      </c>
      <c r="J56" s="37">
        <f t="shared" si="47"/>
        <v>0.15859187620889748</v>
      </c>
      <c r="L56" s="37">
        <f t="shared" si="40"/>
        <v>0.12498780368816471</v>
      </c>
      <c r="M56" s="37">
        <f t="shared" si="41"/>
        <v>0.2162406088398868</v>
      </c>
      <c r="N56" s="37">
        <f t="shared" si="42"/>
        <v>0.63801346472826626</v>
      </c>
      <c r="O56" s="39">
        <f t="shared" si="43"/>
        <v>0.97924187725631784</v>
      </c>
    </row>
    <row r="57" spans="1:1025" x14ac:dyDescent="0.3">
      <c r="B57" s="34" t="s">
        <v>149</v>
      </c>
      <c r="C57" s="36">
        <v>14.41</v>
      </c>
      <c r="D57" s="37">
        <f t="shared" si="44"/>
        <v>0.14555555555555555</v>
      </c>
      <c r="E57" s="36">
        <v>16.52</v>
      </c>
      <c r="F57" s="37">
        <f t="shared" si="45"/>
        <v>0.16356435643564357</v>
      </c>
      <c r="G57" s="36">
        <v>66.040000000000006</v>
      </c>
      <c r="H57" s="37">
        <f t="shared" si="46"/>
        <v>0.20637500000000003</v>
      </c>
      <c r="I57" s="36">
        <v>483.79</v>
      </c>
      <c r="J57" s="37">
        <f t="shared" si="47"/>
        <v>0.18715280464216635</v>
      </c>
      <c r="L57" s="37">
        <f t="shared" si="40"/>
        <v>0.1191426031956014</v>
      </c>
      <c r="M57" s="37">
        <f t="shared" si="41"/>
        <v>0.30732342545319252</v>
      </c>
      <c r="N57" s="37">
        <f t="shared" si="42"/>
        <v>0.54602203435374852</v>
      </c>
      <c r="O57" s="39">
        <f t="shared" si="43"/>
        <v>0.97248806300254242</v>
      </c>
    </row>
    <row r="58" spans="1:1025" x14ac:dyDescent="0.3">
      <c r="B58" s="34" t="s">
        <v>150</v>
      </c>
      <c r="C58" s="36">
        <v>10.15</v>
      </c>
      <c r="D58" s="37">
        <f t="shared" si="44"/>
        <v>0.10252525252525253</v>
      </c>
      <c r="E58" s="36">
        <v>13.42</v>
      </c>
      <c r="F58" s="37">
        <f t="shared" si="45"/>
        <v>0.13287128712871288</v>
      </c>
      <c r="G58" s="36">
        <v>43.32</v>
      </c>
      <c r="H58" s="37">
        <f t="shared" si="46"/>
        <v>0.135375</v>
      </c>
      <c r="I58" s="36">
        <v>332.69</v>
      </c>
      <c r="J58" s="37">
        <f t="shared" si="47"/>
        <v>0.12870019342359768</v>
      </c>
      <c r="L58" s="37">
        <f t="shared" si="40"/>
        <v>0.12203552857014037</v>
      </c>
      <c r="M58" s="37">
        <f t="shared" si="41"/>
        <v>0.36304066849018607</v>
      </c>
      <c r="N58" s="37">
        <f t="shared" si="42"/>
        <v>0.52084523129640203</v>
      </c>
      <c r="O58" s="39">
        <f t="shared" si="43"/>
        <v>1.0059214283567286</v>
      </c>
    </row>
    <row r="59" spans="1:1025" x14ac:dyDescent="0.3">
      <c r="B59" s="34" t="s">
        <v>151</v>
      </c>
      <c r="C59" s="36">
        <v>13.81</v>
      </c>
      <c r="D59" s="37">
        <f t="shared" si="44"/>
        <v>0.13949494949494951</v>
      </c>
      <c r="E59" s="36">
        <v>12.57</v>
      </c>
      <c r="F59" s="37">
        <f t="shared" si="45"/>
        <v>0.12445544554455445</v>
      </c>
      <c r="G59" s="36">
        <v>60.26</v>
      </c>
      <c r="H59" s="37">
        <f t="shared" si="46"/>
        <v>0.18831249999999999</v>
      </c>
      <c r="I59" s="36">
        <v>416.92</v>
      </c>
      <c r="J59" s="37">
        <f t="shared" si="47"/>
        <v>0.16128433268858802</v>
      </c>
      <c r="L59" s="37">
        <f t="shared" si="40"/>
        <v>0.13249544277079536</v>
      </c>
      <c r="M59" s="37">
        <f t="shared" si="41"/>
        <v>0.27134702101122515</v>
      </c>
      <c r="N59" s="37">
        <f t="shared" si="42"/>
        <v>0.57814448815120401</v>
      </c>
      <c r="O59" s="39">
        <f t="shared" si="43"/>
        <v>0.98198695193322449</v>
      </c>
    </row>
    <row r="60" spans="1:1025" x14ac:dyDescent="0.3">
      <c r="B60" s="34" t="s">
        <v>152</v>
      </c>
      <c r="C60" s="36">
        <v>11.18</v>
      </c>
      <c r="D60" s="37">
        <f t="shared" si="44"/>
        <v>0.11292929292929292</v>
      </c>
      <c r="E60" s="36">
        <v>8.1300000000000008</v>
      </c>
      <c r="F60" s="37">
        <f t="shared" si="45"/>
        <v>8.0495049504950497E-2</v>
      </c>
      <c r="G60" s="36">
        <v>55.68</v>
      </c>
      <c r="H60" s="37">
        <f t="shared" si="46"/>
        <v>0.17399999999999999</v>
      </c>
      <c r="I60" s="36">
        <v>347.34</v>
      </c>
      <c r="J60" s="37">
        <f t="shared" si="47"/>
        <v>0.13436750483558993</v>
      </c>
      <c r="L60" s="37">
        <f t="shared" si="40"/>
        <v>0.12874992802441412</v>
      </c>
      <c r="M60" s="37">
        <f t="shared" si="41"/>
        <v>0.21065814475729835</v>
      </c>
      <c r="N60" s="37">
        <f t="shared" si="42"/>
        <v>0.64121609949905001</v>
      </c>
      <c r="O60" s="39">
        <f t="shared" si="43"/>
        <v>0.98062417228076248</v>
      </c>
    </row>
    <row r="61" spans="1:1025" x14ac:dyDescent="0.3">
      <c r="B61" s="34" t="s">
        <v>153</v>
      </c>
      <c r="C61" s="36">
        <v>19.29</v>
      </c>
      <c r="D61" s="37">
        <f t="shared" si="44"/>
        <v>0.19484848484848483</v>
      </c>
      <c r="E61" s="36">
        <v>15.03</v>
      </c>
      <c r="F61" s="37">
        <f t="shared" si="45"/>
        <v>0.14881188118811881</v>
      </c>
      <c r="G61" s="36">
        <v>35.9</v>
      </c>
      <c r="H61" s="37">
        <f t="shared" si="46"/>
        <v>0.1121875</v>
      </c>
      <c r="I61" s="36">
        <v>366.27</v>
      </c>
      <c r="J61" s="37">
        <f t="shared" si="47"/>
        <v>0.14169052224371373</v>
      </c>
      <c r="L61" s="37">
        <f t="shared" si="40"/>
        <v>0.2106642640674912</v>
      </c>
      <c r="M61" s="37">
        <f t="shared" si="41"/>
        <v>0.36931771643869271</v>
      </c>
      <c r="N61" s="37">
        <f t="shared" si="42"/>
        <v>0.39206050181560054</v>
      </c>
      <c r="O61" s="39">
        <f t="shared" si="43"/>
        <v>0.97204248232178436</v>
      </c>
    </row>
    <row r="62" spans="1:1025" x14ac:dyDescent="0.3">
      <c r="B62" s="34" t="s">
        <v>154</v>
      </c>
      <c r="C62" s="36">
        <v>9.4700000000000006</v>
      </c>
      <c r="D62" s="37">
        <f t="shared" si="44"/>
        <v>9.5656565656565662E-2</v>
      </c>
      <c r="E62" s="36">
        <v>10.89</v>
      </c>
      <c r="F62" s="37">
        <f t="shared" si="45"/>
        <v>0.10782178217821783</v>
      </c>
      <c r="G62" s="36">
        <v>34.32</v>
      </c>
      <c r="H62" s="37">
        <f t="shared" si="46"/>
        <v>0.10725</v>
      </c>
      <c r="I62" s="36">
        <v>276.86</v>
      </c>
      <c r="J62" s="37">
        <f t="shared" si="47"/>
        <v>0.10710251450676983</v>
      </c>
      <c r="L62" s="37">
        <f t="shared" si="40"/>
        <v>0.13682005345662068</v>
      </c>
      <c r="M62" s="37">
        <f t="shared" si="41"/>
        <v>0.35400563461677381</v>
      </c>
      <c r="N62" s="37">
        <f t="shared" si="42"/>
        <v>0.49584627609622189</v>
      </c>
      <c r="O62" s="39">
        <f t="shared" si="43"/>
        <v>0.98667196416961644</v>
      </c>
    </row>
    <row r="63" spans="1:1025" x14ac:dyDescent="0.3">
      <c r="B63" s="34" t="s">
        <v>158</v>
      </c>
      <c r="C63" s="36">
        <v>15.76</v>
      </c>
      <c r="D63" s="37">
        <f t="shared" si="44"/>
        <v>0.15919191919191919</v>
      </c>
      <c r="E63" s="36">
        <v>14.59</v>
      </c>
      <c r="F63" s="37">
        <f t="shared" si="45"/>
        <v>0.14445544554455444</v>
      </c>
      <c r="G63" s="36">
        <v>61.58</v>
      </c>
      <c r="H63" s="37">
        <f t="shared" si="46"/>
        <v>0.19243749999999998</v>
      </c>
      <c r="I63" s="36">
        <v>448.44</v>
      </c>
      <c r="J63" s="37">
        <f t="shared" si="47"/>
        <v>0.17347775628626694</v>
      </c>
      <c r="L63" s="37">
        <f t="shared" si="40"/>
        <v>0.14057621978414059</v>
      </c>
      <c r="M63" s="37">
        <f t="shared" si="41"/>
        <v>0.29281509232004282</v>
      </c>
      <c r="N63" s="37">
        <f t="shared" si="42"/>
        <v>0.5492819552225493</v>
      </c>
      <c r="O63" s="39">
        <f t="shared" si="43"/>
        <v>0.98267326732673266</v>
      </c>
    </row>
    <row r="64" spans="1:1025" x14ac:dyDescent="0.3">
      <c r="B64" s="34" t="s">
        <v>159</v>
      </c>
      <c r="C64" s="36">
        <v>10.64</v>
      </c>
      <c r="D64" s="37">
        <f t="shared" si="44"/>
        <v>0.10747474747474749</v>
      </c>
      <c r="E64" s="36">
        <v>8.26</v>
      </c>
      <c r="F64" s="37">
        <f t="shared" si="45"/>
        <v>8.1782178217821785E-2</v>
      </c>
      <c r="G64" s="36">
        <v>51.84</v>
      </c>
      <c r="H64" s="37">
        <f t="shared" si="46"/>
        <v>0.16200000000000001</v>
      </c>
      <c r="I64" s="36">
        <v>328.13</v>
      </c>
      <c r="J64" s="37">
        <f t="shared" si="47"/>
        <v>0.12693617021276596</v>
      </c>
      <c r="L64" s="37">
        <f t="shared" si="40"/>
        <v>0.12970469021424436</v>
      </c>
      <c r="M64" s="37">
        <f t="shared" si="41"/>
        <v>0.2265565477097492</v>
      </c>
      <c r="N64" s="37">
        <f t="shared" si="42"/>
        <v>0.63194465608143124</v>
      </c>
      <c r="O64" s="39">
        <f t="shared" si="43"/>
        <v>0.9882058940054248</v>
      </c>
    </row>
    <row r="65" spans="1:1025" x14ac:dyDescent="0.3">
      <c r="B65" s="34" t="s">
        <v>160</v>
      </c>
      <c r="C65" s="36">
        <v>21.89</v>
      </c>
      <c r="D65" s="37">
        <f t="shared" si="36"/>
        <v>0.22111111111111112</v>
      </c>
      <c r="E65" s="36">
        <v>12.83</v>
      </c>
      <c r="F65" s="37">
        <f t="shared" si="37"/>
        <v>0.12702970297029703</v>
      </c>
      <c r="G65" s="36">
        <v>32.200000000000003</v>
      </c>
      <c r="H65" s="37">
        <f t="shared" si="38"/>
        <v>0.10062500000000001</v>
      </c>
      <c r="I65" s="36">
        <v>349.27</v>
      </c>
      <c r="J65" s="37">
        <f t="shared" si="39"/>
        <v>0.13511411992263056</v>
      </c>
      <c r="L65" s="37">
        <f t="shared" si="40"/>
        <v>0.25069430526526759</v>
      </c>
      <c r="M65" s="37">
        <f t="shared" si="41"/>
        <v>0.33060383084719558</v>
      </c>
      <c r="N65" s="37">
        <f t="shared" si="42"/>
        <v>0.36876914707819169</v>
      </c>
      <c r="O65" s="39">
        <f t="shared" si="43"/>
        <v>0.95006728319065492</v>
      </c>
    </row>
    <row r="66" spans="1:1025" x14ac:dyDescent="0.3">
      <c r="B66" s="34" t="s">
        <v>161</v>
      </c>
      <c r="C66" s="36">
        <v>14.78</v>
      </c>
      <c r="D66" s="37">
        <f t="shared" si="36"/>
        <v>0.14929292929292928</v>
      </c>
      <c r="E66" s="36">
        <v>22.84</v>
      </c>
      <c r="F66" s="37">
        <f t="shared" si="37"/>
        <v>0.22613861386138615</v>
      </c>
      <c r="G66" s="36">
        <v>61.09</v>
      </c>
      <c r="H66" s="37">
        <f t="shared" si="38"/>
        <v>0.19090625</v>
      </c>
      <c r="I66" s="36">
        <v>506.94</v>
      </c>
      <c r="J66" s="37">
        <f t="shared" si="39"/>
        <v>0.19610831721470021</v>
      </c>
      <c r="L66" s="37">
        <f t="shared" si="40"/>
        <v>0.1166212964058863</v>
      </c>
      <c r="M66" s="37">
        <f t="shared" si="41"/>
        <v>0.40549177417445853</v>
      </c>
      <c r="N66" s="37">
        <f t="shared" si="42"/>
        <v>0.48202943149090627</v>
      </c>
      <c r="O66" s="39">
        <f t="shared" si="43"/>
        <v>1.0041425020712511</v>
      </c>
    </row>
    <row r="67" spans="1:1025" x14ac:dyDescent="0.3">
      <c r="B67" s="34" t="s">
        <v>162</v>
      </c>
      <c r="C67" s="36">
        <v>14.56</v>
      </c>
      <c r="D67" s="37">
        <f t="shared" si="36"/>
        <v>0.14707070707070707</v>
      </c>
      <c r="E67" s="36">
        <v>16.72</v>
      </c>
      <c r="F67" s="37">
        <f t="shared" si="37"/>
        <v>0.16554455445544553</v>
      </c>
      <c r="G67" s="36">
        <v>74.89</v>
      </c>
      <c r="H67" s="37">
        <f t="shared" si="38"/>
        <v>0.23403125</v>
      </c>
      <c r="I67" s="36">
        <v>515.29</v>
      </c>
      <c r="J67" s="37">
        <f t="shared" si="39"/>
        <v>0.19933849129593809</v>
      </c>
      <c r="L67" s="37">
        <f t="shared" si="40"/>
        <v>0.11302373420792176</v>
      </c>
      <c r="M67" s="37">
        <f t="shared" si="41"/>
        <v>0.29202973083118244</v>
      </c>
      <c r="N67" s="37">
        <f t="shared" si="42"/>
        <v>0.58134254497467452</v>
      </c>
      <c r="O67" s="39">
        <f t="shared" si="43"/>
        <v>0.98639601001377875</v>
      </c>
    </row>
    <row r="68" spans="1:1025" x14ac:dyDescent="0.3">
      <c r="B68" s="34" t="s">
        <v>163</v>
      </c>
      <c r="C68" s="36">
        <v>10.55</v>
      </c>
      <c r="D68" s="37">
        <f t="shared" si="36"/>
        <v>0.10656565656565657</v>
      </c>
      <c r="E68" s="36">
        <v>13.42</v>
      </c>
      <c r="F68" s="37">
        <f t="shared" si="37"/>
        <v>0.13287128712871288</v>
      </c>
      <c r="G68" s="36">
        <v>41.62</v>
      </c>
      <c r="H68" s="37">
        <f t="shared" si="38"/>
        <v>0.1300625</v>
      </c>
      <c r="I68" s="36">
        <v>332.69</v>
      </c>
      <c r="J68" s="37">
        <f t="shared" si="39"/>
        <v>0.12870019342359768</v>
      </c>
      <c r="L68" s="37">
        <f t="shared" si="40"/>
        <v>0.12684481048423457</v>
      </c>
      <c r="M68" s="37">
        <f t="shared" si="41"/>
        <v>0.36304066849018607</v>
      </c>
      <c r="N68" s="37">
        <f t="shared" si="42"/>
        <v>0.50040578316150164</v>
      </c>
      <c r="O68" s="39">
        <f t="shared" si="43"/>
        <v>0.99029126213592233</v>
      </c>
    </row>
    <row r="69" spans="1:1025" x14ac:dyDescent="0.3">
      <c r="B69" s="34" t="s">
        <v>164</v>
      </c>
      <c r="C69" s="36">
        <v>13.61</v>
      </c>
      <c r="D69" s="37">
        <f t="shared" si="36"/>
        <v>0.13747474747474747</v>
      </c>
      <c r="E69" s="36">
        <v>12.77</v>
      </c>
      <c r="F69" s="37">
        <f t="shared" si="37"/>
        <v>0.12643564356435644</v>
      </c>
      <c r="G69" s="36">
        <v>67.56</v>
      </c>
      <c r="H69" s="37">
        <f t="shared" si="38"/>
        <v>0.21112500000000001</v>
      </c>
      <c r="I69" s="36">
        <v>441.92</v>
      </c>
      <c r="J69" s="37">
        <f t="shared" si="39"/>
        <v>0.17095551257253386</v>
      </c>
      <c r="L69" s="37">
        <f t="shared" si="40"/>
        <v>0.12318971759594496</v>
      </c>
      <c r="M69" s="37">
        <f t="shared" si="41"/>
        <v>0.26006969587255607</v>
      </c>
      <c r="N69" s="37">
        <f t="shared" si="42"/>
        <v>0.61151339608979005</v>
      </c>
      <c r="O69" s="39">
        <f t="shared" si="43"/>
        <v>0.99477280955829106</v>
      </c>
    </row>
    <row r="70" spans="1:1025" x14ac:dyDescent="0.3">
      <c r="B70" s="34" t="s">
        <v>165</v>
      </c>
      <c r="C70" s="36">
        <v>12.13</v>
      </c>
      <c r="D70" s="37">
        <f t="shared" si="36"/>
        <v>0.12252525252525254</v>
      </c>
      <c r="E70" s="36">
        <v>8.1300000000000008</v>
      </c>
      <c r="F70" s="37">
        <f t="shared" si="37"/>
        <v>8.0495049504950497E-2</v>
      </c>
      <c r="G70" s="36">
        <v>57.53</v>
      </c>
      <c r="H70" s="37">
        <f t="shared" si="38"/>
        <v>0.17978125</v>
      </c>
      <c r="I70" s="36">
        <v>364.84</v>
      </c>
      <c r="J70" s="37">
        <f t="shared" si="39"/>
        <v>0.14113733075435203</v>
      </c>
      <c r="L70" s="37">
        <f t="shared" si="40"/>
        <v>0.13298980374958888</v>
      </c>
      <c r="M70" s="37">
        <f t="shared" si="41"/>
        <v>0.200553667361035</v>
      </c>
      <c r="N70" s="37">
        <f t="shared" si="42"/>
        <v>0.63074224317509053</v>
      </c>
      <c r="O70" s="39">
        <f t="shared" si="43"/>
        <v>0.96428571428571441</v>
      </c>
    </row>
    <row r="71" spans="1:1025" x14ac:dyDescent="0.3">
      <c r="B71" s="34" t="s">
        <v>166</v>
      </c>
      <c r="C71" s="36">
        <v>19.489999999999998</v>
      </c>
      <c r="D71" s="37">
        <f t="shared" si="36"/>
        <v>0.19686868686868686</v>
      </c>
      <c r="E71" s="36">
        <v>14.83</v>
      </c>
      <c r="F71" s="37">
        <f t="shared" si="37"/>
        <v>0.14683168316831682</v>
      </c>
      <c r="G71" s="36">
        <v>28.6</v>
      </c>
      <c r="H71" s="37">
        <f t="shared" si="38"/>
        <v>8.937500000000001E-2</v>
      </c>
      <c r="I71" s="36">
        <v>341.27</v>
      </c>
      <c r="J71" s="37">
        <f t="shared" si="39"/>
        <v>0.13201934235976789</v>
      </c>
      <c r="L71" s="37">
        <f t="shared" si="40"/>
        <v>0.22844082398101209</v>
      </c>
      <c r="M71" s="37">
        <f t="shared" si="41"/>
        <v>0.39109795762885691</v>
      </c>
      <c r="N71" s="37">
        <f t="shared" si="42"/>
        <v>0.3352184487356053</v>
      </c>
      <c r="O71" s="39">
        <f t="shared" si="43"/>
        <v>0.95475723034547433</v>
      </c>
    </row>
    <row r="72" spans="1:1025" x14ac:dyDescent="0.3">
      <c r="B72" s="34" t="s">
        <v>167</v>
      </c>
      <c r="C72" s="36">
        <v>9.4700000000000006</v>
      </c>
      <c r="D72" s="37">
        <f t="shared" si="36"/>
        <v>9.5656565656565662E-2</v>
      </c>
      <c r="E72" s="36">
        <v>10.89</v>
      </c>
      <c r="F72" s="37">
        <f t="shared" si="37"/>
        <v>0.10782178217821783</v>
      </c>
      <c r="G72" s="36">
        <v>34.32</v>
      </c>
      <c r="H72" s="37">
        <f t="shared" si="38"/>
        <v>0.10725</v>
      </c>
      <c r="I72" s="36">
        <v>276.86</v>
      </c>
      <c r="J72" s="37">
        <f t="shared" si="39"/>
        <v>0.10710251450676983</v>
      </c>
      <c r="L72" s="37">
        <f t="shared" si="40"/>
        <v>0.13682005345662068</v>
      </c>
      <c r="M72" s="37">
        <f t="shared" si="41"/>
        <v>0.35400563461677381</v>
      </c>
      <c r="N72" s="37">
        <f t="shared" si="42"/>
        <v>0.49584627609622189</v>
      </c>
      <c r="O72" s="39">
        <f t="shared" si="43"/>
        <v>0.98667196416961644</v>
      </c>
    </row>
    <row r="73" spans="1:1025" s="48" customFormat="1" x14ac:dyDescent="0.3">
      <c r="A73" s="44"/>
      <c r="B73" s="40" t="s">
        <v>155</v>
      </c>
      <c r="C73" s="41">
        <v>14.07</v>
      </c>
      <c r="D73" s="42">
        <f>SUM(D53:D72)/20</f>
        <v>0.1420909090909091</v>
      </c>
      <c r="E73" s="41">
        <v>12.87</v>
      </c>
      <c r="F73" s="42">
        <f>SUM(F53:F72)/20</f>
        <v>0.12741089108910889</v>
      </c>
      <c r="G73" s="41">
        <v>50.8</v>
      </c>
      <c r="H73" s="42">
        <f>SUM(H53:H72)/20</f>
        <v>0.15873593750000001</v>
      </c>
      <c r="I73" s="41">
        <v>382.39</v>
      </c>
      <c r="J73" s="42">
        <f>SUM(J53:J72)/20</f>
        <v>0.14792688588007735</v>
      </c>
      <c r="K73" s="44"/>
      <c r="L73" s="42">
        <f t="shared" si="40"/>
        <v>0.14717958105598997</v>
      </c>
      <c r="M73" s="42">
        <f t="shared" si="41"/>
        <v>0.30291064096864456</v>
      </c>
      <c r="N73" s="42">
        <f t="shared" si="42"/>
        <v>0.53139464944166948</v>
      </c>
      <c r="O73" s="45">
        <f t="shared" si="43"/>
        <v>0.98148487146630403</v>
      </c>
      <c r="P73" s="44"/>
      <c r="Q73" s="44"/>
      <c r="R73" s="47"/>
      <c r="S73" s="47"/>
      <c r="T73" s="47"/>
      <c r="U73" s="47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  <c r="IU73" s="44"/>
      <c r="IV73" s="44"/>
      <c r="IW73" s="44"/>
      <c r="IX73" s="44"/>
      <c r="IY73" s="44"/>
      <c r="IZ73" s="44"/>
      <c r="JA73" s="44"/>
      <c r="JB73" s="44"/>
      <c r="JC73" s="44"/>
      <c r="JD73" s="44"/>
      <c r="JE73" s="44"/>
      <c r="JF73" s="44"/>
      <c r="JG73" s="44"/>
      <c r="JH73" s="44"/>
      <c r="JI73" s="44"/>
      <c r="JJ73" s="44"/>
      <c r="JK73" s="44"/>
      <c r="JL73" s="44"/>
      <c r="JM73" s="44"/>
      <c r="JN73" s="44"/>
      <c r="JO73" s="44"/>
      <c r="JP73" s="44"/>
      <c r="JQ73" s="44"/>
      <c r="JR73" s="44"/>
      <c r="JS73" s="44"/>
      <c r="JT73" s="44"/>
      <c r="JU73" s="44"/>
      <c r="JV73" s="44"/>
      <c r="JW73" s="44"/>
      <c r="JX73" s="44"/>
      <c r="JY73" s="44"/>
      <c r="JZ73" s="44"/>
      <c r="KA73" s="44"/>
      <c r="KB73" s="44"/>
      <c r="KC73" s="44"/>
      <c r="KD73" s="44"/>
      <c r="KE73" s="44"/>
      <c r="KF73" s="44"/>
      <c r="KG73" s="44"/>
      <c r="KH73" s="44"/>
      <c r="KI73" s="44"/>
      <c r="KJ73" s="44"/>
      <c r="KK73" s="44"/>
      <c r="KL73" s="44"/>
      <c r="KM73" s="44"/>
      <c r="KN73" s="44"/>
      <c r="KO73" s="44"/>
      <c r="KP73" s="44"/>
      <c r="KQ73" s="44"/>
      <c r="KR73" s="44"/>
      <c r="KS73" s="44"/>
      <c r="KT73" s="44"/>
      <c r="KU73" s="44"/>
      <c r="KV73" s="44"/>
      <c r="KW73" s="44"/>
      <c r="KX73" s="44"/>
      <c r="KY73" s="44"/>
      <c r="KZ73" s="44"/>
      <c r="LA73" s="44"/>
      <c r="LB73" s="44"/>
      <c r="LC73" s="44"/>
      <c r="LD73" s="44"/>
      <c r="LE73" s="44"/>
      <c r="LF73" s="44"/>
      <c r="LG73" s="44"/>
      <c r="LH73" s="44"/>
      <c r="LI73" s="44"/>
      <c r="LJ73" s="44"/>
      <c r="LK73" s="44"/>
      <c r="LL73" s="44"/>
      <c r="LM73" s="44"/>
      <c r="LN73" s="44"/>
      <c r="LO73" s="44"/>
      <c r="LP73" s="44"/>
      <c r="LQ73" s="44"/>
      <c r="LR73" s="44"/>
      <c r="LS73" s="44"/>
      <c r="LT73" s="44"/>
      <c r="LU73" s="44"/>
      <c r="LV73" s="44"/>
      <c r="LW73" s="44"/>
      <c r="LX73" s="44"/>
      <c r="LY73" s="44"/>
      <c r="LZ73" s="44"/>
      <c r="MA73" s="44"/>
      <c r="MB73" s="44"/>
      <c r="MC73" s="44"/>
      <c r="MD73" s="44"/>
      <c r="ME73" s="44"/>
      <c r="MF73" s="44"/>
      <c r="MG73" s="44"/>
      <c r="MH73" s="44"/>
      <c r="MI73" s="44"/>
      <c r="MJ73" s="44"/>
      <c r="MK73" s="44"/>
      <c r="ML73" s="44"/>
      <c r="MM73" s="44"/>
      <c r="MN73" s="44"/>
      <c r="MO73" s="44"/>
      <c r="MP73" s="44"/>
      <c r="MQ73" s="44"/>
      <c r="MR73" s="44"/>
      <c r="MS73" s="44"/>
      <c r="MT73" s="44"/>
      <c r="MU73" s="44"/>
      <c r="MV73" s="44"/>
      <c r="MW73" s="44"/>
      <c r="MX73" s="44"/>
      <c r="MY73" s="44"/>
      <c r="MZ73" s="44"/>
      <c r="NA73" s="44"/>
      <c r="NB73" s="44"/>
      <c r="NC73" s="44"/>
      <c r="ND73" s="44"/>
      <c r="NE73" s="44"/>
      <c r="NF73" s="44"/>
      <c r="NG73" s="44"/>
      <c r="NH73" s="44"/>
      <c r="NI73" s="44"/>
      <c r="NJ73" s="44"/>
      <c r="NK73" s="44"/>
      <c r="NL73" s="44"/>
      <c r="NM73" s="44"/>
      <c r="NN73" s="44"/>
      <c r="NO73" s="44"/>
      <c r="NP73" s="44"/>
      <c r="NQ73" s="44"/>
      <c r="NR73" s="44"/>
      <c r="NS73" s="44"/>
      <c r="NT73" s="44"/>
      <c r="NU73" s="44"/>
      <c r="NV73" s="44"/>
      <c r="NW73" s="44"/>
      <c r="NX73" s="44"/>
      <c r="NY73" s="44"/>
      <c r="NZ73" s="44"/>
      <c r="OA73" s="44"/>
      <c r="OB73" s="44"/>
      <c r="OC73" s="44"/>
      <c r="OD73" s="44"/>
      <c r="OE73" s="44"/>
      <c r="OF73" s="44"/>
      <c r="OG73" s="44"/>
      <c r="OH73" s="44"/>
      <c r="OI73" s="44"/>
      <c r="OJ73" s="44"/>
      <c r="OK73" s="44"/>
      <c r="OL73" s="44"/>
      <c r="OM73" s="44"/>
      <c r="ON73" s="44"/>
      <c r="OO73" s="44"/>
      <c r="OP73" s="44"/>
      <c r="OQ73" s="44"/>
      <c r="OR73" s="44"/>
      <c r="OS73" s="44"/>
      <c r="OT73" s="44"/>
      <c r="OU73" s="44"/>
      <c r="OV73" s="44"/>
      <c r="OW73" s="44"/>
      <c r="OX73" s="44"/>
      <c r="OY73" s="44"/>
      <c r="OZ73" s="44"/>
      <c r="PA73" s="44"/>
      <c r="PB73" s="44"/>
      <c r="PC73" s="44"/>
      <c r="PD73" s="44"/>
      <c r="PE73" s="44"/>
      <c r="PF73" s="44"/>
      <c r="PG73" s="44"/>
      <c r="PH73" s="44"/>
      <c r="PI73" s="44"/>
      <c r="PJ73" s="44"/>
      <c r="PK73" s="44"/>
      <c r="PL73" s="44"/>
      <c r="PM73" s="44"/>
      <c r="PN73" s="44"/>
      <c r="PO73" s="44"/>
      <c r="PP73" s="44"/>
      <c r="PQ73" s="44"/>
      <c r="PR73" s="44"/>
      <c r="PS73" s="44"/>
      <c r="PT73" s="44"/>
      <c r="PU73" s="44"/>
      <c r="PV73" s="44"/>
      <c r="PW73" s="44"/>
      <c r="PX73" s="44"/>
      <c r="PY73" s="44"/>
      <c r="PZ73" s="44"/>
      <c r="QA73" s="44"/>
      <c r="QB73" s="44"/>
      <c r="QC73" s="44"/>
      <c r="QD73" s="44"/>
      <c r="QE73" s="44"/>
      <c r="QF73" s="44"/>
      <c r="QG73" s="44"/>
      <c r="QH73" s="44"/>
      <c r="QI73" s="44"/>
      <c r="QJ73" s="44"/>
      <c r="QK73" s="44"/>
      <c r="QL73" s="44"/>
      <c r="QM73" s="44"/>
      <c r="QN73" s="44"/>
      <c r="QO73" s="44"/>
      <c r="QP73" s="44"/>
      <c r="QQ73" s="44"/>
      <c r="QR73" s="44"/>
      <c r="QS73" s="44"/>
      <c r="QT73" s="44"/>
      <c r="QU73" s="44"/>
      <c r="QV73" s="44"/>
      <c r="QW73" s="44"/>
      <c r="QX73" s="44"/>
      <c r="QY73" s="44"/>
      <c r="QZ73" s="44"/>
      <c r="RA73" s="44"/>
      <c r="RB73" s="44"/>
      <c r="RC73" s="44"/>
      <c r="RD73" s="44"/>
      <c r="RE73" s="44"/>
      <c r="RF73" s="44"/>
      <c r="RG73" s="44"/>
      <c r="RH73" s="44"/>
      <c r="RI73" s="44"/>
      <c r="RJ73" s="44"/>
      <c r="RK73" s="44"/>
      <c r="RL73" s="44"/>
      <c r="RM73" s="44"/>
      <c r="RN73" s="44"/>
      <c r="RO73" s="44"/>
      <c r="RP73" s="44"/>
      <c r="RQ73" s="44"/>
      <c r="RR73" s="44"/>
      <c r="RS73" s="44"/>
      <c r="RT73" s="44"/>
      <c r="RU73" s="44"/>
      <c r="RV73" s="44"/>
      <c r="RW73" s="44"/>
      <c r="RX73" s="44"/>
      <c r="RY73" s="44"/>
      <c r="RZ73" s="44"/>
      <c r="SA73" s="44"/>
      <c r="SB73" s="44"/>
      <c r="SC73" s="44"/>
      <c r="SD73" s="44"/>
      <c r="SE73" s="44"/>
      <c r="SF73" s="44"/>
      <c r="SG73" s="44"/>
      <c r="SH73" s="44"/>
      <c r="SI73" s="44"/>
      <c r="SJ73" s="44"/>
      <c r="SK73" s="44"/>
      <c r="SL73" s="44"/>
      <c r="SM73" s="44"/>
      <c r="SN73" s="44"/>
      <c r="SO73" s="44"/>
      <c r="SP73" s="44"/>
      <c r="SQ73" s="44"/>
      <c r="SR73" s="44"/>
      <c r="SS73" s="44"/>
      <c r="ST73" s="44"/>
      <c r="SU73" s="44"/>
      <c r="SV73" s="44"/>
      <c r="SW73" s="44"/>
      <c r="SX73" s="44"/>
      <c r="SY73" s="44"/>
      <c r="SZ73" s="44"/>
      <c r="TA73" s="44"/>
      <c r="TB73" s="44"/>
      <c r="TC73" s="44"/>
      <c r="TD73" s="44"/>
      <c r="TE73" s="44"/>
      <c r="TF73" s="44"/>
      <c r="TG73" s="44"/>
      <c r="TH73" s="44"/>
      <c r="TI73" s="44"/>
      <c r="TJ73" s="44"/>
      <c r="TK73" s="44"/>
      <c r="TL73" s="44"/>
      <c r="TM73" s="44"/>
      <c r="TN73" s="44"/>
      <c r="TO73" s="44"/>
      <c r="TP73" s="44"/>
      <c r="TQ73" s="44"/>
      <c r="TR73" s="44"/>
      <c r="TS73" s="44"/>
      <c r="TT73" s="44"/>
      <c r="TU73" s="44"/>
      <c r="TV73" s="44"/>
      <c r="TW73" s="44"/>
      <c r="TX73" s="44"/>
      <c r="TY73" s="44"/>
      <c r="TZ73" s="44"/>
      <c r="UA73" s="44"/>
      <c r="UB73" s="44"/>
      <c r="UC73" s="44"/>
      <c r="UD73" s="44"/>
      <c r="UE73" s="44"/>
      <c r="UF73" s="44"/>
      <c r="UG73" s="44"/>
      <c r="UH73" s="44"/>
      <c r="UI73" s="44"/>
      <c r="UJ73" s="44"/>
      <c r="UK73" s="44"/>
      <c r="UL73" s="44"/>
      <c r="UM73" s="44"/>
      <c r="UN73" s="44"/>
      <c r="UO73" s="44"/>
      <c r="UP73" s="44"/>
      <c r="UQ73" s="44"/>
      <c r="UR73" s="44"/>
      <c r="US73" s="44"/>
      <c r="UT73" s="44"/>
      <c r="UU73" s="44"/>
      <c r="UV73" s="44"/>
      <c r="UW73" s="44"/>
      <c r="UX73" s="44"/>
      <c r="UY73" s="44"/>
      <c r="UZ73" s="44"/>
      <c r="VA73" s="44"/>
      <c r="VB73" s="44"/>
      <c r="VC73" s="44"/>
      <c r="VD73" s="44"/>
      <c r="VE73" s="44"/>
      <c r="VF73" s="44"/>
      <c r="VG73" s="44"/>
      <c r="VH73" s="44"/>
      <c r="VI73" s="44"/>
      <c r="VJ73" s="44"/>
      <c r="VK73" s="44"/>
      <c r="VL73" s="44"/>
      <c r="VM73" s="44"/>
      <c r="VN73" s="44"/>
      <c r="VO73" s="44"/>
      <c r="VP73" s="44"/>
      <c r="VQ73" s="44"/>
      <c r="VR73" s="44"/>
      <c r="VS73" s="44"/>
      <c r="VT73" s="44"/>
      <c r="VU73" s="44"/>
      <c r="VV73" s="44"/>
      <c r="VW73" s="44"/>
      <c r="VX73" s="44"/>
      <c r="VY73" s="44"/>
      <c r="VZ73" s="44"/>
      <c r="WA73" s="44"/>
      <c r="WB73" s="44"/>
      <c r="WC73" s="44"/>
      <c r="WD73" s="44"/>
      <c r="WE73" s="44"/>
      <c r="WF73" s="44"/>
      <c r="WG73" s="44"/>
      <c r="WH73" s="44"/>
      <c r="WI73" s="44"/>
      <c r="WJ73" s="44"/>
      <c r="WK73" s="44"/>
      <c r="WL73" s="44"/>
      <c r="WM73" s="44"/>
      <c r="WN73" s="44"/>
      <c r="WO73" s="44"/>
      <c r="WP73" s="44"/>
      <c r="WQ73" s="44"/>
      <c r="WR73" s="44"/>
      <c r="WS73" s="44"/>
      <c r="WT73" s="44"/>
      <c r="WU73" s="44"/>
      <c r="WV73" s="44"/>
      <c r="WW73" s="44"/>
      <c r="WX73" s="44"/>
      <c r="WY73" s="44"/>
      <c r="WZ73" s="44"/>
      <c r="XA73" s="44"/>
      <c r="XB73" s="44"/>
      <c r="XC73" s="44"/>
      <c r="XD73" s="44"/>
      <c r="XE73" s="44"/>
      <c r="XF73" s="44"/>
      <c r="XG73" s="44"/>
      <c r="XH73" s="44"/>
      <c r="XI73" s="44"/>
      <c r="XJ73" s="44"/>
      <c r="XK73" s="44"/>
      <c r="XL73" s="44"/>
      <c r="XM73" s="44"/>
      <c r="XN73" s="44"/>
      <c r="XO73" s="44"/>
      <c r="XP73" s="44"/>
      <c r="XQ73" s="44"/>
      <c r="XR73" s="44"/>
      <c r="XS73" s="44"/>
      <c r="XT73" s="44"/>
      <c r="XU73" s="44"/>
      <c r="XV73" s="44"/>
      <c r="XW73" s="44"/>
      <c r="XX73" s="44"/>
      <c r="XY73" s="44"/>
      <c r="XZ73" s="44"/>
      <c r="YA73" s="44"/>
      <c r="YB73" s="44"/>
      <c r="YC73" s="44"/>
      <c r="YD73" s="44"/>
      <c r="YE73" s="44"/>
      <c r="YF73" s="44"/>
      <c r="YG73" s="44"/>
      <c r="YH73" s="44"/>
      <c r="YI73" s="44"/>
      <c r="YJ73" s="44"/>
      <c r="YK73" s="44"/>
      <c r="YL73" s="44"/>
      <c r="YM73" s="44"/>
      <c r="YN73" s="44"/>
      <c r="YO73" s="44"/>
      <c r="YP73" s="44"/>
      <c r="YQ73" s="44"/>
      <c r="YR73" s="44"/>
      <c r="YS73" s="44"/>
      <c r="YT73" s="44"/>
      <c r="YU73" s="44"/>
      <c r="YV73" s="44"/>
      <c r="YW73" s="44"/>
      <c r="YX73" s="44"/>
      <c r="YY73" s="44"/>
      <c r="YZ73" s="44"/>
      <c r="ZA73" s="44"/>
      <c r="ZB73" s="44"/>
      <c r="ZC73" s="44"/>
      <c r="ZD73" s="44"/>
      <c r="ZE73" s="44"/>
      <c r="ZF73" s="44"/>
      <c r="ZG73" s="44"/>
      <c r="ZH73" s="44"/>
      <c r="ZI73" s="44"/>
      <c r="ZJ73" s="44"/>
      <c r="ZK73" s="44"/>
      <c r="ZL73" s="44"/>
      <c r="ZM73" s="44"/>
      <c r="ZN73" s="44"/>
      <c r="ZO73" s="44"/>
      <c r="ZP73" s="44"/>
      <c r="ZQ73" s="44"/>
      <c r="ZR73" s="44"/>
      <c r="ZS73" s="44"/>
      <c r="ZT73" s="44"/>
      <c r="ZU73" s="44"/>
      <c r="ZV73" s="44"/>
      <c r="ZW73" s="44"/>
      <c r="ZX73" s="44"/>
      <c r="ZY73" s="44"/>
      <c r="ZZ73" s="44"/>
      <c r="AAA73" s="44"/>
      <c r="AAB73" s="44"/>
      <c r="AAC73" s="44"/>
      <c r="AAD73" s="44"/>
      <c r="AAE73" s="44"/>
      <c r="AAF73" s="44"/>
      <c r="AAG73" s="44"/>
      <c r="AAH73" s="44"/>
      <c r="AAI73" s="44"/>
      <c r="AAJ73" s="44"/>
      <c r="AAK73" s="44"/>
      <c r="AAL73" s="44"/>
      <c r="AAM73" s="44"/>
      <c r="AAN73" s="44"/>
      <c r="AAO73" s="44"/>
      <c r="AAP73" s="44"/>
      <c r="AAQ73" s="44"/>
      <c r="AAR73" s="44"/>
      <c r="AAS73" s="44"/>
      <c r="AAT73" s="44"/>
      <c r="AAU73" s="44"/>
      <c r="AAV73" s="44"/>
      <c r="AAW73" s="44"/>
      <c r="AAX73" s="44"/>
      <c r="AAY73" s="44"/>
      <c r="AAZ73" s="44"/>
      <c r="ABA73" s="44"/>
      <c r="ABB73" s="44"/>
      <c r="ABC73" s="44"/>
      <c r="ABD73" s="44"/>
      <c r="ABE73" s="44"/>
      <c r="ABF73" s="44"/>
      <c r="ABG73" s="44"/>
      <c r="ABH73" s="44"/>
      <c r="ABI73" s="44"/>
      <c r="ABJ73" s="44"/>
      <c r="ABK73" s="44"/>
      <c r="ABL73" s="44"/>
      <c r="ABM73" s="44"/>
      <c r="ABN73" s="44"/>
      <c r="ABO73" s="44"/>
      <c r="ABP73" s="44"/>
      <c r="ABQ73" s="44"/>
      <c r="ABR73" s="44"/>
      <c r="ABS73" s="44"/>
      <c r="ABT73" s="44"/>
      <c r="ABU73" s="44"/>
      <c r="ABV73" s="44"/>
      <c r="ABW73" s="44"/>
      <c r="ABX73" s="44"/>
      <c r="ABY73" s="44"/>
      <c r="ABZ73" s="44"/>
      <c r="ACA73" s="44"/>
      <c r="ACB73" s="44"/>
      <c r="ACC73" s="44"/>
      <c r="ACD73" s="44"/>
      <c r="ACE73" s="44"/>
      <c r="ACF73" s="44"/>
      <c r="ACG73" s="44"/>
      <c r="ACH73" s="44"/>
      <c r="ACI73" s="44"/>
      <c r="ACJ73" s="44"/>
      <c r="ACK73" s="44"/>
      <c r="ACL73" s="44"/>
      <c r="ACM73" s="44"/>
      <c r="ACN73" s="44"/>
      <c r="ACO73" s="44"/>
      <c r="ACP73" s="44"/>
      <c r="ACQ73" s="44"/>
      <c r="ACR73" s="44"/>
      <c r="ACS73" s="44"/>
      <c r="ACT73" s="44"/>
      <c r="ACU73" s="44"/>
      <c r="ACV73" s="44"/>
      <c r="ACW73" s="44"/>
      <c r="ACX73" s="44"/>
      <c r="ACY73" s="44"/>
      <c r="ACZ73" s="44"/>
      <c r="ADA73" s="44"/>
      <c r="ADB73" s="44"/>
      <c r="ADC73" s="44"/>
      <c r="ADD73" s="44"/>
      <c r="ADE73" s="44"/>
      <c r="ADF73" s="44"/>
      <c r="ADG73" s="44"/>
      <c r="ADH73" s="44"/>
      <c r="ADI73" s="44"/>
      <c r="ADJ73" s="44"/>
      <c r="ADK73" s="44"/>
      <c r="ADL73" s="44"/>
      <c r="ADM73" s="44"/>
      <c r="ADN73" s="44"/>
      <c r="ADO73" s="44"/>
      <c r="ADP73" s="44"/>
      <c r="ADQ73" s="44"/>
      <c r="ADR73" s="44"/>
      <c r="ADS73" s="44"/>
      <c r="ADT73" s="44"/>
      <c r="ADU73" s="44"/>
      <c r="ADV73" s="44"/>
      <c r="ADW73" s="44"/>
      <c r="ADX73" s="44"/>
      <c r="ADY73" s="44"/>
      <c r="ADZ73" s="44"/>
      <c r="AEA73" s="44"/>
      <c r="AEB73" s="44"/>
      <c r="AEC73" s="44"/>
      <c r="AED73" s="44"/>
      <c r="AEE73" s="44"/>
      <c r="AEF73" s="44"/>
      <c r="AEG73" s="44"/>
      <c r="AEH73" s="44"/>
      <c r="AEI73" s="44"/>
      <c r="AEJ73" s="44"/>
      <c r="AEK73" s="44"/>
      <c r="AEL73" s="44"/>
      <c r="AEM73" s="44"/>
      <c r="AEN73" s="44"/>
      <c r="AEO73" s="44"/>
      <c r="AEP73" s="44"/>
      <c r="AEQ73" s="44"/>
      <c r="AER73" s="44"/>
      <c r="AES73" s="44"/>
      <c r="AET73" s="44"/>
      <c r="AEU73" s="44"/>
      <c r="AEV73" s="44"/>
      <c r="AEW73" s="44"/>
      <c r="AEX73" s="44"/>
      <c r="AEY73" s="44"/>
      <c r="AEZ73" s="44"/>
      <c r="AFA73" s="44"/>
      <c r="AFB73" s="44"/>
      <c r="AFC73" s="44"/>
      <c r="AFD73" s="44"/>
      <c r="AFE73" s="44"/>
      <c r="AFF73" s="44"/>
      <c r="AFG73" s="44"/>
      <c r="AFH73" s="44"/>
      <c r="AFI73" s="44"/>
      <c r="AFJ73" s="44"/>
      <c r="AFK73" s="44"/>
      <c r="AFL73" s="44"/>
      <c r="AFM73" s="44"/>
      <c r="AFN73" s="44"/>
      <c r="AFO73" s="44"/>
      <c r="AFP73" s="44"/>
      <c r="AFQ73" s="44"/>
      <c r="AFR73" s="44"/>
      <c r="AFS73" s="44"/>
      <c r="AFT73" s="44"/>
      <c r="AFU73" s="44"/>
      <c r="AFV73" s="44"/>
      <c r="AFW73" s="44"/>
      <c r="AFX73" s="44"/>
      <c r="AFY73" s="44"/>
      <c r="AFZ73" s="44"/>
      <c r="AGA73" s="44"/>
      <c r="AGB73" s="44"/>
      <c r="AGC73" s="44"/>
      <c r="AGD73" s="44"/>
      <c r="AGE73" s="44"/>
      <c r="AGF73" s="44"/>
      <c r="AGG73" s="44"/>
      <c r="AGH73" s="44"/>
      <c r="AGI73" s="44"/>
      <c r="AGJ73" s="44"/>
      <c r="AGK73" s="44"/>
      <c r="AGL73" s="44"/>
      <c r="AGM73" s="44"/>
      <c r="AGN73" s="44"/>
      <c r="AGO73" s="44"/>
      <c r="AGP73" s="44"/>
      <c r="AGQ73" s="44"/>
      <c r="AGR73" s="44"/>
      <c r="AGS73" s="44"/>
      <c r="AGT73" s="44"/>
      <c r="AGU73" s="44"/>
      <c r="AGV73" s="44"/>
      <c r="AGW73" s="44"/>
      <c r="AGX73" s="44"/>
      <c r="AGY73" s="44"/>
      <c r="AGZ73" s="44"/>
      <c r="AHA73" s="44"/>
      <c r="AHB73" s="44"/>
      <c r="AHC73" s="44"/>
      <c r="AHD73" s="44"/>
      <c r="AHE73" s="44"/>
      <c r="AHF73" s="44"/>
      <c r="AHG73" s="44"/>
      <c r="AHH73" s="44"/>
      <c r="AHI73" s="44"/>
      <c r="AHJ73" s="44"/>
      <c r="AHK73" s="44"/>
      <c r="AHL73" s="44"/>
      <c r="AHM73" s="44"/>
      <c r="AHN73" s="44"/>
      <c r="AHO73" s="44"/>
      <c r="AHP73" s="44"/>
      <c r="AHQ73" s="44"/>
      <c r="AHR73" s="44"/>
      <c r="AHS73" s="44"/>
      <c r="AHT73" s="44"/>
      <c r="AHU73" s="44"/>
      <c r="AHV73" s="44"/>
      <c r="AHW73" s="44"/>
      <c r="AHX73" s="44"/>
      <c r="AHY73" s="44"/>
      <c r="AHZ73" s="44"/>
      <c r="AIA73" s="44"/>
      <c r="AIB73" s="44"/>
      <c r="AIC73" s="44"/>
      <c r="AID73" s="44"/>
      <c r="AIE73" s="44"/>
      <c r="AIF73" s="44"/>
      <c r="AIG73" s="44"/>
      <c r="AIH73" s="44"/>
      <c r="AII73" s="44"/>
      <c r="AIJ73" s="44"/>
      <c r="AIK73" s="44"/>
      <c r="AIL73" s="44"/>
      <c r="AIM73" s="44"/>
      <c r="AIN73" s="44"/>
      <c r="AIO73" s="44"/>
      <c r="AIP73" s="44"/>
      <c r="AIQ73" s="44"/>
      <c r="AIR73" s="44"/>
      <c r="AIS73" s="44"/>
      <c r="AIT73" s="44"/>
      <c r="AIU73" s="44"/>
      <c r="AIV73" s="44"/>
      <c r="AIW73" s="44"/>
      <c r="AIX73" s="44"/>
      <c r="AIY73" s="44"/>
      <c r="AIZ73" s="44"/>
      <c r="AJA73" s="44"/>
      <c r="AJB73" s="44"/>
      <c r="AJC73" s="44"/>
      <c r="AJD73" s="44"/>
      <c r="AJE73" s="44"/>
      <c r="AJF73" s="44"/>
      <c r="AJG73" s="44"/>
      <c r="AJH73" s="44"/>
      <c r="AJI73" s="44"/>
      <c r="AJJ73" s="44"/>
      <c r="AJK73" s="44"/>
      <c r="AJL73" s="44"/>
      <c r="AJM73" s="44"/>
      <c r="AJN73" s="44"/>
      <c r="AJO73" s="44"/>
      <c r="AJP73" s="44"/>
      <c r="AJQ73" s="44"/>
      <c r="AJR73" s="44"/>
      <c r="AJS73" s="44"/>
      <c r="AJT73" s="44"/>
      <c r="AJU73" s="44"/>
      <c r="AJV73" s="44"/>
      <c r="AJW73" s="44"/>
      <c r="AJX73" s="44"/>
      <c r="AJY73" s="44"/>
      <c r="AJZ73" s="44"/>
      <c r="AKA73" s="44"/>
      <c r="AKB73" s="44"/>
      <c r="AKC73" s="44"/>
      <c r="AKD73" s="44"/>
      <c r="AKE73" s="44"/>
      <c r="AKF73" s="44"/>
      <c r="AKG73" s="44"/>
      <c r="AKH73" s="44"/>
      <c r="AKI73" s="44"/>
      <c r="AKJ73" s="44"/>
      <c r="AKK73" s="44"/>
      <c r="AKL73" s="44"/>
      <c r="AKM73" s="44"/>
      <c r="AKN73" s="44"/>
      <c r="AKO73" s="44"/>
      <c r="AKP73" s="44"/>
      <c r="AKQ73" s="44"/>
      <c r="AKR73" s="44"/>
      <c r="AKS73" s="44"/>
      <c r="AKT73" s="44"/>
      <c r="AKU73" s="44"/>
      <c r="AKV73" s="44"/>
      <c r="AKW73" s="44"/>
      <c r="AKX73" s="44"/>
      <c r="AKY73" s="44"/>
      <c r="AKZ73" s="44"/>
      <c r="ALA73" s="44"/>
      <c r="ALB73" s="44"/>
      <c r="ALC73" s="44"/>
      <c r="ALD73" s="44"/>
      <c r="ALE73" s="44"/>
      <c r="ALF73" s="44"/>
      <c r="ALG73" s="44"/>
      <c r="ALH73" s="44"/>
      <c r="ALI73" s="44"/>
      <c r="ALJ73" s="44"/>
      <c r="ALK73" s="44"/>
      <c r="ALL73" s="44"/>
      <c r="ALM73" s="44"/>
      <c r="ALN73" s="44"/>
      <c r="ALO73" s="44"/>
      <c r="ALP73" s="44"/>
      <c r="ALQ73" s="44"/>
      <c r="ALR73" s="44"/>
      <c r="ALS73" s="44"/>
      <c r="ALT73" s="44"/>
      <c r="ALU73" s="44"/>
      <c r="ALV73" s="44"/>
      <c r="ALW73" s="44"/>
      <c r="ALX73" s="44"/>
      <c r="ALY73" s="44"/>
      <c r="ALZ73" s="44"/>
      <c r="AMA73" s="44"/>
      <c r="AMB73" s="44"/>
      <c r="AMC73" s="44"/>
      <c r="AMD73" s="44"/>
      <c r="AME73" s="44"/>
      <c r="AMF73" s="44"/>
      <c r="AMG73" s="44"/>
      <c r="AMH73" s="44"/>
      <c r="AMI73" s="44"/>
      <c r="AMJ73" s="44"/>
      <c r="AMK73" s="44"/>
    </row>
  </sheetData>
  <mergeCells count="14">
    <mergeCell ref="I4:J4"/>
    <mergeCell ref="B5:J5"/>
    <mergeCell ref="B28:J28"/>
    <mergeCell ref="B51:J51"/>
    <mergeCell ref="B2:O2"/>
    <mergeCell ref="B3:B4"/>
    <mergeCell ref="C3:D3"/>
    <mergeCell ref="E3:F3"/>
    <mergeCell ref="G3:H3"/>
    <mergeCell ref="I3:J3"/>
    <mergeCell ref="L3:O3"/>
    <mergeCell ref="C4:D4"/>
    <mergeCell ref="E4:F4"/>
    <mergeCell ref="G4:H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0" orientation="landscape" r:id="rId1"/>
  <rowBreaks count="2" manualBreakCount="2">
    <brk id="27" max="14" man="1"/>
    <brk id="50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0"/>
  <sheetViews>
    <sheetView topLeftCell="A4" workbookViewId="0">
      <selection activeCell="E7" sqref="E7"/>
    </sheetView>
  </sheetViews>
  <sheetFormatPr defaultColWidth="9.140625" defaultRowHeight="16.5" x14ac:dyDescent="0.3"/>
  <cols>
    <col min="1" max="1" width="30.28515625" style="127" customWidth="1"/>
    <col min="2" max="2" width="9.42578125" style="127" customWidth="1"/>
    <col min="3" max="3" width="13" style="127" customWidth="1"/>
    <col min="4" max="4" width="14" style="127" customWidth="1"/>
    <col min="5" max="6" width="14.140625" style="127" customWidth="1"/>
    <col min="7" max="7" width="4.28515625" style="127" customWidth="1"/>
    <col min="8" max="8" width="30.140625" style="127" customWidth="1"/>
    <col min="9" max="9" width="12.5703125" style="127" customWidth="1"/>
    <col min="10" max="10" width="13.85546875" style="127" customWidth="1"/>
    <col min="11" max="11" width="17.5703125" style="127" customWidth="1"/>
    <col min="12" max="13" width="14.7109375" style="127" customWidth="1"/>
    <col min="14" max="14" width="4.28515625" style="127" customWidth="1"/>
    <col min="15" max="15" width="29" style="127" customWidth="1"/>
    <col min="16" max="16" width="14.5703125" style="127" customWidth="1"/>
    <col min="17" max="17" width="14.7109375" style="127" customWidth="1"/>
    <col min="18" max="18" width="15.85546875" style="127" customWidth="1"/>
    <col min="19" max="20" width="14" style="127" customWidth="1"/>
    <col min="21" max="21" width="4.42578125" style="127" customWidth="1"/>
    <col min="22" max="22" width="23.5703125" style="127" customWidth="1"/>
    <col min="23" max="23" width="9.7109375" style="127" customWidth="1"/>
    <col min="24" max="24" width="11.85546875" style="127" customWidth="1"/>
    <col min="25" max="25" width="13.28515625" style="127" customWidth="1"/>
    <col min="26" max="27" width="13.7109375" style="127" customWidth="1"/>
    <col min="28" max="29" width="9.7109375" style="127" customWidth="1"/>
    <col min="30" max="30" width="14.7109375" style="127" customWidth="1"/>
    <col min="31" max="256" width="9.5703125" style="127" customWidth="1"/>
    <col min="257" max="257" width="30.28515625" style="127" customWidth="1"/>
    <col min="258" max="258" width="9.42578125" style="127" customWidth="1"/>
    <col min="259" max="259" width="13" style="127" customWidth="1"/>
    <col min="260" max="260" width="14" style="127" customWidth="1"/>
    <col min="261" max="262" width="14.140625" style="127" customWidth="1"/>
    <col min="263" max="263" width="4.28515625" style="127" customWidth="1"/>
    <col min="264" max="264" width="31.140625" style="127" customWidth="1"/>
    <col min="265" max="265" width="12.5703125" style="127" customWidth="1"/>
    <col min="266" max="266" width="13.85546875" style="127" customWidth="1"/>
    <col min="267" max="267" width="17.5703125" style="127" customWidth="1"/>
    <col min="268" max="269" width="14.7109375" style="127" customWidth="1"/>
    <col min="270" max="270" width="4.28515625" style="127" customWidth="1"/>
    <col min="271" max="271" width="30.7109375" style="127" customWidth="1"/>
    <col min="272" max="272" width="14.5703125" style="127" customWidth="1"/>
    <col min="273" max="273" width="14.7109375" style="127" customWidth="1"/>
    <col min="274" max="274" width="15.85546875" style="127" customWidth="1"/>
    <col min="275" max="276" width="14" style="127" customWidth="1"/>
    <col min="277" max="277" width="4.42578125" style="127" customWidth="1"/>
    <col min="278" max="285" width="9.7109375" style="127" customWidth="1"/>
    <col min="286" max="286" width="14.7109375" style="127" customWidth="1"/>
    <col min="287" max="512" width="9.5703125" style="127" customWidth="1"/>
    <col min="513" max="513" width="30.28515625" style="127" customWidth="1"/>
    <col min="514" max="514" width="9.42578125" style="127" customWidth="1"/>
    <col min="515" max="515" width="13" style="127" customWidth="1"/>
    <col min="516" max="516" width="14" style="127" customWidth="1"/>
    <col min="517" max="518" width="14.140625" style="127" customWidth="1"/>
    <col min="519" max="519" width="4.28515625" style="127" customWidth="1"/>
    <col min="520" max="520" width="31.140625" style="127" customWidth="1"/>
    <col min="521" max="521" width="12.5703125" style="127" customWidth="1"/>
    <col min="522" max="522" width="13.85546875" style="127" customWidth="1"/>
    <col min="523" max="523" width="17.5703125" style="127" customWidth="1"/>
    <col min="524" max="525" width="14.7109375" style="127" customWidth="1"/>
    <col min="526" max="526" width="4.28515625" style="127" customWidth="1"/>
    <col min="527" max="527" width="30.7109375" style="127" customWidth="1"/>
    <col min="528" max="528" width="14.5703125" style="127" customWidth="1"/>
    <col min="529" max="529" width="14.7109375" style="127" customWidth="1"/>
    <col min="530" max="530" width="15.85546875" style="127" customWidth="1"/>
    <col min="531" max="532" width="14" style="127" customWidth="1"/>
    <col min="533" max="533" width="4.42578125" style="127" customWidth="1"/>
    <col min="534" max="541" width="9.7109375" style="127" customWidth="1"/>
    <col min="542" max="542" width="14.7109375" style="127" customWidth="1"/>
    <col min="543" max="768" width="9.5703125" style="127" customWidth="1"/>
    <col min="769" max="769" width="30.28515625" style="127" customWidth="1"/>
    <col min="770" max="770" width="9.42578125" style="127" customWidth="1"/>
    <col min="771" max="771" width="13" style="127" customWidth="1"/>
    <col min="772" max="772" width="14" style="127" customWidth="1"/>
    <col min="773" max="774" width="14.140625" style="127" customWidth="1"/>
    <col min="775" max="775" width="4.28515625" style="127" customWidth="1"/>
    <col min="776" max="776" width="31.140625" style="127" customWidth="1"/>
    <col min="777" max="777" width="12.5703125" style="127" customWidth="1"/>
    <col min="778" max="778" width="13.85546875" style="127" customWidth="1"/>
    <col min="779" max="779" width="17.5703125" style="127" customWidth="1"/>
    <col min="780" max="781" width="14.7109375" style="127" customWidth="1"/>
    <col min="782" max="782" width="4.28515625" style="127" customWidth="1"/>
    <col min="783" max="783" width="30.7109375" style="127" customWidth="1"/>
    <col min="784" max="784" width="14.5703125" style="127" customWidth="1"/>
    <col min="785" max="785" width="14.7109375" style="127" customWidth="1"/>
    <col min="786" max="786" width="15.85546875" style="127" customWidth="1"/>
    <col min="787" max="788" width="14" style="127" customWidth="1"/>
    <col min="789" max="789" width="4.42578125" style="127" customWidth="1"/>
    <col min="790" max="797" width="9.7109375" style="127" customWidth="1"/>
    <col min="798" max="798" width="14.7109375" style="127" customWidth="1"/>
    <col min="799" max="1025" width="9.5703125" style="127" customWidth="1"/>
    <col min="1026" max="16384" width="9.140625" style="129"/>
  </cols>
  <sheetData>
    <row r="1" spans="1:27" s="129" customFormat="1" x14ac:dyDescent="0.3">
      <c r="A1" s="331" t="s">
        <v>823</v>
      </c>
      <c r="B1" s="331"/>
      <c r="C1" s="331"/>
      <c r="D1" s="331"/>
      <c r="E1" s="331"/>
      <c r="F1" s="331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8"/>
    </row>
    <row r="2" spans="1:27" s="129" customFormat="1" x14ac:dyDescent="0.3">
      <c r="A2" s="332" t="s">
        <v>749</v>
      </c>
      <c r="B2" s="332"/>
      <c r="C2" s="332"/>
      <c r="D2" s="332"/>
      <c r="E2" s="332"/>
      <c r="F2" s="332"/>
      <c r="G2" s="127"/>
      <c r="H2" s="332" t="s">
        <v>749</v>
      </c>
      <c r="I2" s="332"/>
      <c r="J2" s="332"/>
      <c r="K2" s="332"/>
      <c r="L2" s="332"/>
      <c r="M2" s="332"/>
      <c r="N2" s="127"/>
      <c r="O2" s="332" t="s">
        <v>749</v>
      </c>
      <c r="P2" s="332"/>
      <c r="Q2" s="332"/>
      <c r="R2" s="332"/>
      <c r="S2" s="332"/>
      <c r="T2" s="332"/>
      <c r="U2" s="127"/>
      <c r="V2" s="332" t="s">
        <v>749</v>
      </c>
      <c r="W2" s="332"/>
      <c r="X2" s="332"/>
      <c r="Y2" s="332"/>
      <c r="Z2" s="332"/>
      <c r="AA2" s="332"/>
    </row>
    <row r="3" spans="1:27" s="130" customFormat="1" x14ac:dyDescent="0.3">
      <c r="A3" s="333" t="s">
        <v>750</v>
      </c>
      <c r="B3" s="333"/>
      <c r="C3" s="333"/>
      <c r="D3" s="333"/>
      <c r="E3" s="333"/>
      <c r="F3" s="333"/>
      <c r="H3" s="333" t="s">
        <v>751</v>
      </c>
      <c r="I3" s="333"/>
      <c r="J3" s="333"/>
      <c r="K3" s="333"/>
      <c r="L3" s="333"/>
      <c r="M3" s="333"/>
      <c r="O3" s="333" t="s">
        <v>752</v>
      </c>
      <c r="P3" s="333"/>
      <c r="Q3" s="333"/>
      <c r="R3" s="333"/>
      <c r="S3" s="333"/>
      <c r="T3" s="333"/>
      <c r="V3" s="333" t="s">
        <v>753</v>
      </c>
      <c r="W3" s="333"/>
      <c r="X3" s="333"/>
      <c r="Y3" s="333"/>
      <c r="Z3" s="333"/>
      <c r="AA3" s="333"/>
    </row>
    <row r="4" spans="1:27" s="129" customFormat="1" ht="115.5" x14ac:dyDescent="0.3">
      <c r="A4" s="131" t="s">
        <v>754</v>
      </c>
      <c r="B4" s="332" t="s">
        <v>755</v>
      </c>
      <c r="C4" s="131" t="s">
        <v>756</v>
      </c>
      <c r="D4" s="131" t="s">
        <v>757</v>
      </c>
      <c r="E4" s="131" t="s">
        <v>758</v>
      </c>
      <c r="F4" s="131" t="s">
        <v>759</v>
      </c>
      <c r="G4" s="127"/>
      <c r="H4" s="131" t="s">
        <v>754</v>
      </c>
      <c r="I4" s="332" t="s">
        <v>755</v>
      </c>
      <c r="J4" s="131" t="s">
        <v>760</v>
      </c>
      <c r="K4" s="131" t="s">
        <v>757</v>
      </c>
      <c r="L4" s="131" t="s">
        <v>758</v>
      </c>
      <c r="M4" s="131" t="s">
        <v>759</v>
      </c>
      <c r="N4" s="127"/>
      <c r="O4" s="131" t="s">
        <v>754</v>
      </c>
      <c r="P4" s="332" t="s">
        <v>755</v>
      </c>
      <c r="Q4" s="131" t="s">
        <v>761</v>
      </c>
      <c r="R4" s="131" t="s">
        <v>757</v>
      </c>
      <c r="S4" s="131" t="s">
        <v>758</v>
      </c>
      <c r="T4" s="131" t="s">
        <v>759</v>
      </c>
      <c r="U4" s="127"/>
      <c r="V4" s="131" t="s">
        <v>754</v>
      </c>
      <c r="W4" s="332" t="s">
        <v>755</v>
      </c>
      <c r="X4" s="131" t="s">
        <v>761</v>
      </c>
      <c r="Y4" s="131" t="s">
        <v>757</v>
      </c>
      <c r="Z4" s="131" t="s">
        <v>758</v>
      </c>
      <c r="AA4" s="131" t="s">
        <v>759</v>
      </c>
    </row>
    <row r="5" spans="1:27" s="129" customFormat="1" ht="66" x14ac:dyDescent="0.3">
      <c r="A5" s="132" t="s">
        <v>762</v>
      </c>
      <c r="B5" s="332"/>
      <c r="C5" s="133">
        <f>C6/B6+C7/B7+C8/B8+C9/B9+C10/B10+C11/B11+C12/B12+C13/B13+C14/B14+C15/B15</f>
        <v>248.49080408671381</v>
      </c>
      <c r="D5" s="133">
        <v>327.04000000000002</v>
      </c>
      <c r="E5" s="133">
        <f t="shared" ref="E5:E29" si="0">C5-D5</f>
        <v>-78.549195913286212</v>
      </c>
      <c r="F5" s="133">
        <f t="shared" ref="F5:F11" si="1">C5*100/D5</f>
        <v>75.981777179156609</v>
      </c>
      <c r="G5" s="127"/>
      <c r="H5" s="132" t="s">
        <v>762</v>
      </c>
      <c r="I5" s="332"/>
      <c r="J5" s="134">
        <f>J6/I6+J7/I7+J8/I8+J9/I9+J10/I10+J11/I11+J12/I12+J13/I13+J14/I14+J15/I15</f>
        <v>92.834114392998245</v>
      </c>
      <c r="K5" s="133">
        <f>K6/I6+K7/I7+K8/I8+K9/I9+K10/I10+K11/I11+K12/I12+K13/I13+K14/I14+K15/I15</f>
        <v>327.04268262633087</v>
      </c>
      <c r="L5" s="133">
        <f t="shared" ref="L5:L29" si="2">J5-K5</f>
        <v>-234.20856823333264</v>
      </c>
      <c r="M5" s="133">
        <f t="shared" ref="M5:M11" si="3">J5*100/K5</f>
        <v>28.385932272659261</v>
      </c>
      <c r="N5" s="127"/>
      <c r="O5" s="132" t="s">
        <v>762</v>
      </c>
      <c r="P5" s="332"/>
      <c r="Q5" s="133">
        <f>Q6/P6+Q7/P7+Q8/P8+Q9/P9+Q10/P10+Q11/P11+Q12/P12+Q13/P13+Q14/P14+Q15/P15</f>
        <v>105.39416415461291</v>
      </c>
      <c r="R5" s="133">
        <f>R6/P6+R7/P7+R8/P8+R9/P9+R10/P10+R11/P11+R12/P12+R13/P13+R14/P14+R15/P15</f>
        <v>327.04268262633087</v>
      </c>
      <c r="S5" s="133">
        <f t="shared" ref="S5:S29" si="4">Q5-R5</f>
        <v>-221.64851847171798</v>
      </c>
      <c r="T5" s="133">
        <f>Q5*100/R5</f>
        <v>32.226424792091471</v>
      </c>
      <c r="U5" s="127"/>
      <c r="V5" s="132" t="s">
        <v>762</v>
      </c>
      <c r="W5" s="332"/>
      <c r="X5" s="133">
        <f>X6/W6+X7/W7+X8/W8+X9/W9+X10/W10+X11/W11+X12/W12+X13/W13+X14/W14+X15/W15</f>
        <v>50.262525539102633</v>
      </c>
      <c r="Y5" s="133">
        <f>Y6/W6+Y7/W7+Y8/W8+Y9/W9+Y10/W10+Y11/W11+Y12/W12+Y13/W13+Y14/W14+Y15/W15</f>
        <v>327.04268262633087</v>
      </c>
      <c r="Z5" s="133">
        <f>X5-Y5</f>
        <v>-276.78015708722825</v>
      </c>
      <c r="AA5" s="133">
        <f>X5*100/Y5</f>
        <v>15.368796860234626</v>
      </c>
    </row>
    <row r="6" spans="1:27" s="129" customFormat="1" ht="33" x14ac:dyDescent="0.3">
      <c r="A6" s="135" t="s">
        <v>763</v>
      </c>
      <c r="B6" s="136">
        <v>6.4</v>
      </c>
      <c r="C6" s="137">
        <f>J6+Q6+X6</f>
        <v>216.25</v>
      </c>
      <c r="D6" s="137">
        <v>450</v>
      </c>
      <c r="E6" s="137">
        <f t="shared" si="0"/>
        <v>-233.75</v>
      </c>
      <c r="F6" s="136">
        <f t="shared" si="1"/>
        <v>48.055555555555557</v>
      </c>
      <c r="G6" s="127"/>
      <c r="H6" s="135" t="s">
        <v>763</v>
      </c>
      <c r="I6" s="136">
        <v>6.4</v>
      </c>
      <c r="J6" s="138">
        <v>84.2</v>
      </c>
      <c r="K6" s="137">
        <f t="shared" ref="K6:K15" si="5">R6</f>
        <v>450</v>
      </c>
      <c r="L6" s="137">
        <f t="shared" si="2"/>
        <v>-365.8</v>
      </c>
      <c r="M6" s="136">
        <f t="shared" si="3"/>
        <v>18.711111111111112</v>
      </c>
      <c r="N6" s="127"/>
      <c r="O6" s="135" t="s">
        <v>763</v>
      </c>
      <c r="P6" s="136">
        <v>6.4</v>
      </c>
      <c r="Q6" s="138">
        <v>3.45</v>
      </c>
      <c r="R6" s="137">
        <f t="shared" ref="R6:R15" si="6">D6</f>
        <v>450</v>
      </c>
      <c r="S6" s="137">
        <f>Q6-R6</f>
        <v>-446.55</v>
      </c>
      <c r="T6" s="136">
        <f t="shared" ref="T6:T11" si="7">Q6*100/R6</f>
        <v>0.76666666666666672</v>
      </c>
      <c r="U6" s="127"/>
      <c r="V6" s="135" t="s">
        <v>763</v>
      </c>
      <c r="W6" s="136">
        <v>6.4</v>
      </c>
      <c r="X6" s="138">
        <v>128.6</v>
      </c>
      <c r="Y6" s="137">
        <f t="shared" ref="Y6:Y15" si="8">K6</f>
        <v>450</v>
      </c>
      <c r="Z6" s="137">
        <f>X6-Y6</f>
        <v>-321.39999999999998</v>
      </c>
      <c r="AA6" s="136">
        <f t="shared" ref="AA6:AA42" si="9">X6*100/Y6</f>
        <v>28.577777777777779</v>
      </c>
    </row>
    <row r="7" spans="1:27" s="129" customFormat="1" x14ac:dyDescent="0.3">
      <c r="A7" s="135" t="s">
        <v>764</v>
      </c>
      <c r="B7" s="136">
        <v>1.07</v>
      </c>
      <c r="C7" s="137">
        <f t="shared" ref="C7:C14" si="10">J7+Q7+X7</f>
        <v>38.200000000000003</v>
      </c>
      <c r="D7" s="137">
        <v>50</v>
      </c>
      <c r="E7" s="137">
        <f t="shared" si="0"/>
        <v>-11.799999999999997</v>
      </c>
      <c r="F7" s="136">
        <f t="shared" si="1"/>
        <v>76.400000000000006</v>
      </c>
      <c r="G7" s="127"/>
      <c r="H7" s="135" t="s">
        <v>764</v>
      </c>
      <c r="I7" s="136">
        <v>1.07</v>
      </c>
      <c r="J7" s="138">
        <v>23.15</v>
      </c>
      <c r="K7" s="137">
        <f t="shared" si="5"/>
        <v>50</v>
      </c>
      <c r="L7" s="137">
        <f t="shared" si="2"/>
        <v>-26.85</v>
      </c>
      <c r="M7" s="136">
        <f t="shared" si="3"/>
        <v>46.3</v>
      </c>
      <c r="N7" s="127"/>
      <c r="O7" s="135" t="s">
        <v>764</v>
      </c>
      <c r="P7" s="136">
        <v>1.07</v>
      </c>
      <c r="Q7" s="138">
        <v>0</v>
      </c>
      <c r="R7" s="137">
        <f t="shared" si="6"/>
        <v>50</v>
      </c>
      <c r="S7" s="137">
        <f>Q7-R7</f>
        <v>-50</v>
      </c>
      <c r="T7" s="136">
        <f t="shared" si="7"/>
        <v>0</v>
      </c>
      <c r="U7" s="127"/>
      <c r="V7" s="135" t="s">
        <v>764</v>
      </c>
      <c r="W7" s="136">
        <v>1.07</v>
      </c>
      <c r="X7" s="138">
        <v>15.05</v>
      </c>
      <c r="Y7" s="137">
        <f t="shared" si="8"/>
        <v>50</v>
      </c>
      <c r="Z7" s="137">
        <f t="shared" ref="Z7:Z15" si="11">X7-Y7</f>
        <v>-34.950000000000003</v>
      </c>
      <c r="AA7" s="136">
        <f t="shared" si="9"/>
        <v>30.1</v>
      </c>
    </row>
    <row r="8" spans="1:27" s="129" customFormat="1" x14ac:dyDescent="0.3">
      <c r="A8" s="135" t="s">
        <v>765</v>
      </c>
      <c r="B8" s="136">
        <v>7</v>
      </c>
      <c r="C8" s="137">
        <f t="shared" si="10"/>
        <v>12.95</v>
      </c>
      <c r="D8" s="137">
        <v>10</v>
      </c>
      <c r="E8" s="137">
        <f t="shared" si="0"/>
        <v>2.9499999999999993</v>
      </c>
      <c r="F8" s="136">
        <f t="shared" si="1"/>
        <v>129.5</v>
      </c>
      <c r="G8" s="127"/>
      <c r="H8" s="135" t="s">
        <v>765</v>
      </c>
      <c r="I8" s="136">
        <v>7</v>
      </c>
      <c r="J8" s="138">
        <v>1.5</v>
      </c>
      <c r="K8" s="137">
        <f t="shared" si="5"/>
        <v>10</v>
      </c>
      <c r="L8" s="137">
        <f t="shared" si="2"/>
        <v>-8.5</v>
      </c>
      <c r="M8" s="136">
        <f t="shared" si="3"/>
        <v>15</v>
      </c>
      <c r="N8" s="127"/>
      <c r="O8" s="135" t="s">
        <v>765</v>
      </c>
      <c r="P8" s="136">
        <v>7</v>
      </c>
      <c r="Q8" s="138">
        <v>10.5</v>
      </c>
      <c r="R8" s="137">
        <f t="shared" si="6"/>
        <v>10</v>
      </c>
      <c r="S8" s="137">
        <f t="shared" si="4"/>
        <v>0.5</v>
      </c>
      <c r="T8" s="136">
        <f t="shared" si="7"/>
        <v>105</v>
      </c>
      <c r="U8" s="127"/>
      <c r="V8" s="135" t="s">
        <v>765</v>
      </c>
      <c r="W8" s="136">
        <v>7</v>
      </c>
      <c r="X8" s="138">
        <v>0.95</v>
      </c>
      <c r="Y8" s="137">
        <f t="shared" si="8"/>
        <v>10</v>
      </c>
      <c r="Z8" s="137">
        <f t="shared" si="11"/>
        <v>-9.0500000000000007</v>
      </c>
      <c r="AA8" s="136">
        <f t="shared" si="9"/>
        <v>9.5</v>
      </c>
    </row>
    <row r="9" spans="1:27" s="129" customFormat="1" x14ac:dyDescent="0.3">
      <c r="A9" s="135" t="s">
        <v>766</v>
      </c>
      <c r="B9" s="136">
        <v>0.66</v>
      </c>
      <c r="C9" s="137">
        <f t="shared" si="10"/>
        <v>12.75</v>
      </c>
      <c r="D9" s="137">
        <v>10</v>
      </c>
      <c r="E9" s="137">
        <f t="shared" si="0"/>
        <v>2.75</v>
      </c>
      <c r="F9" s="136">
        <f t="shared" si="1"/>
        <v>127.5</v>
      </c>
      <c r="G9" s="127"/>
      <c r="H9" s="135" t="s">
        <v>766</v>
      </c>
      <c r="I9" s="136">
        <v>0.66</v>
      </c>
      <c r="J9" s="138">
        <v>8.25</v>
      </c>
      <c r="K9" s="137">
        <f t="shared" si="5"/>
        <v>10</v>
      </c>
      <c r="L9" s="137">
        <f t="shared" si="2"/>
        <v>-1.75</v>
      </c>
      <c r="M9" s="136">
        <f t="shared" si="3"/>
        <v>82.5</v>
      </c>
      <c r="N9" s="127"/>
      <c r="O9" s="135" t="s">
        <v>766</v>
      </c>
      <c r="P9" s="136">
        <v>0.66</v>
      </c>
      <c r="Q9" s="138">
        <v>1.45</v>
      </c>
      <c r="R9" s="137">
        <f t="shared" si="6"/>
        <v>10</v>
      </c>
      <c r="S9" s="137">
        <f t="shared" si="4"/>
        <v>-8.5500000000000007</v>
      </c>
      <c r="T9" s="136">
        <f t="shared" si="7"/>
        <v>14.5</v>
      </c>
      <c r="U9" s="127"/>
      <c r="V9" s="135" t="s">
        <v>766</v>
      </c>
      <c r="W9" s="136">
        <v>0.66</v>
      </c>
      <c r="X9" s="138">
        <v>3.05</v>
      </c>
      <c r="Y9" s="137">
        <f t="shared" si="8"/>
        <v>10</v>
      </c>
      <c r="Z9" s="137">
        <f t="shared" si="11"/>
        <v>-6.95</v>
      </c>
      <c r="AA9" s="136">
        <f t="shared" si="9"/>
        <v>30.5</v>
      </c>
    </row>
    <row r="10" spans="1:27" s="129" customFormat="1" x14ac:dyDescent="0.3">
      <c r="A10" s="135" t="s">
        <v>767</v>
      </c>
      <c r="B10" s="136">
        <v>1</v>
      </c>
      <c r="C10" s="137">
        <f t="shared" si="10"/>
        <v>60.099999999999994</v>
      </c>
      <c r="D10" s="137">
        <v>70</v>
      </c>
      <c r="E10" s="137">
        <f t="shared" si="0"/>
        <v>-9.9000000000000057</v>
      </c>
      <c r="F10" s="136">
        <f t="shared" si="1"/>
        <v>85.857142857142847</v>
      </c>
      <c r="G10" s="127"/>
      <c r="H10" s="135" t="s">
        <v>767</v>
      </c>
      <c r="I10" s="136">
        <v>1</v>
      </c>
      <c r="J10" s="138">
        <v>5.4</v>
      </c>
      <c r="K10" s="137">
        <f t="shared" si="5"/>
        <v>70</v>
      </c>
      <c r="L10" s="137">
        <f t="shared" si="2"/>
        <v>-64.599999999999994</v>
      </c>
      <c r="M10" s="136">
        <f t="shared" si="3"/>
        <v>7.7142857142857144</v>
      </c>
      <c r="N10" s="127"/>
      <c r="O10" s="135" t="s">
        <v>767</v>
      </c>
      <c r="P10" s="136">
        <v>1</v>
      </c>
      <c r="Q10" s="138">
        <v>49.3</v>
      </c>
      <c r="R10" s="137">
        <f t="shared" si="6"/>
        <v>70</v>
      </c>
      <c r="S10" s="137">
        <f t="shared" si="4"/>
        <v>-20.700000000000003</v>
      </c>
      <c r="T10" s="136">
        <f t="shared" si="7"/>
        <v>70.428571428571431</v>
      </c>
      <c r="U10" s="127"/>
      <c r="V10" s="135" t="s">
        <v>767</v>
      </c>
      <c r="W10" s="136">
        <v>1</v>
      </c>
      <c r="X10" s="138">
        <v>5.4</v>
      </c>
      <c r="Y10" s="137">
        <f t="shared" si="8"/>
        <v>70</v>
      </c>
      <c r="Z10" s="137">
        <f t="shared" si="11"/>
        <v>-64.599999999999994</v>
      </c>
      <c r="AA10" s="136">
        <f t="shared" si="9"/>
        <v>7.7142857142857144</v>
      </c>
    </row>
    <row r="11" spans="1:27" s="129" customFormat="1" x14ac:dyDescent="0.3">
      <c r="A11" s="135" t="s">
        <v>768</v>
      </c>
      <c r="B11" s="136">
        <v>1.1599999999999999</v>
      </c>
      <c r="C11" s="137">
        <f t="shared" si="10"/>
        <v>6.1</v>
      </c>
      <c r="D11" s="137">
        <v>30</v>
      </c>
      <c r="E11" s="137">
        <f t="shared" si="0"/>
        <v>-23.9</v>
      </c>
      <c r="F11" s="136">
        <f t="shared" si="1"/>
        <v>20.333333333333332</v>
      </c>
      <c r="G11" s="127"/>
      <c r="H11" s="135" t="s">
        <v>768</v>
      </c>
      <c r="I11" s="136">
        <v>1.1599999999999999</v>
      </c>
      <c r="J11" s="138">
        <v>0.75</v>
      </c>
      <c r="K11" s="137">
        <f t="shared" si="5"/>
        <v>30</v>
      </c>
      <c r="L11" s="137">
        <f t="shared" si="2"/>
        <v>-29.25</v>
      </c>
      <c r="M11" s="136">
        <f t="shared" si="3"/>
        <v>2.5</v>
      </c>
      <c r="N11" s="127"/>
      <c r="O11" s="135" t="s">
        <v>768</v>
      </c>
      <c r="P11" s="136">
        <v>1.1599999999999999</v>
      </c>
      <c r="Q11" s="138">
        <v>5.35</v>
      </c>
      <c r="R11" s="137">
        <f t="shared" si="6"/>
        <v>30</v>
      </c>
      <c r="S11" s="137">
        <f t="shared" si="4"/>
        <v>-24.65</v>
      </c>
      <c r="T11" s="136">
        <f t="shared" si="7"/>
        <v>17.833333333333332</v>
      </c>
      <c r="U11" s="127"/>
      <c r="V11" s="135" t="s">
        <v>768</v>
      </c>
      <c r="W11" s="136">
        <v>1.1599999999999999</v>
      </c>
      <c r="X11" s="138">
        <v>0</v>
      </c>
      <c r="Y11" s="137">
        <f t="shared" si="8"/>
        <v>30</v>
      </c>
      <c r="Z11" s="137">
        <f t="shared" si="11"/>
        <v>-30</v>
      </c>
      <c r="AA11" s="136">
        <f t="shared" si="9"/>
        <v>0</v>
      </c>
    </row>
    <row r="12" spans="1:27" s="129" customFormat="1" x14ac:dyDescent="0.3">
      <c r="A12" s="135" t="s">
        <v>769</v>
      </c>
      <c r="B12" s="136">
        <v>0.8</v>
      </c>
      <c r="C12" s="137">
        <f t="shared" si="10"/>
        <v>10.5</v>
      </c>
      <c r="D12" s="137">
        <v>0</v>
      </c>
      <c r="E12" s="137">
        <f t="shared" si="0"/>
        <v>10.5</v>
      </c>
      <c r="F12" s="136"/>
      <c r="G12" s="127"/>
      <c r="H12" s="135" t="s">
        <v>769</v>
      </c>
      <c r="I12" s="136">
        <v>0.8</v>
      </c>
      <c r="J12" s="138">
        <v>9</v>
      </c>
      <c r="K12" s="137">
        <f t="shared" si="5"/>
        <v>0</v>
      </c>
      <c r="L12" s="137">
        <f t="shared" si="2"/>
        <v>9</v>
      </c>
      <c r="M12" s="136"/>
      <c r="N12" s="127"/>
      <c r="O12" s="135" t="s">
        <v>769</v>
      </c>
      <c r="P12" s="136">
        <v>0.8</v>
      </c>
      <c r="Q12" s="138">
        <v>0</v>
      </c>
      <c r="R12" s="137">
        <f t="shared" si="6"/>
        <v>0</v>
      </c>
      <c r="S12" s="137">
        <f t="shared" si="4"/>
        <v>0</v>
      </c>
      <c r="T12" s="136"/>
      <c r="U12" s="127"/>
      <c r="V12" s="135" t="s">
        <v>769</v>
      </c>
      <c r="W12" s="136">
        <v>0.8</v>
      </c>
      <c r="X12" s="138">
        <v>1.5</v>
      </c>
      <c r="Y12" s="137">
        <f t="shared" si="8"/>
        <v>0</v>
      </c>
      <c r="Z12" s="137">
        <f t="shared" si="11"/>
        <v>1.5</v>
      </c>
      <c r="AA12" s="136" t="e">
        <f t="shared" si="9"/>
        <v>#DIV/0!</v>
      </c>
    </row>
    <row r="13" spans="1:27" s="129" customFormat="1" x14ac:dyDescent="0.3">
      <c r="A13" s="135" t="s">
        <v>770</v>
      </c>
      <c r="B13" s="136">
        <v>1.27</v>
      </c>
      <c r="C13" s="137">
        <f t="shared" si="10"/>
        <v>65.907200000000003</v>
      </c>
      <c r="D13" s="137">
        <v>35</v>
      </c>
      <c r="E13" s="137">
        <f t="shared" si="0"/>
        <v>30.907200000000003</v>
      </c>
      <c r="F13" s="136">
        <f t="shared" ref="F13:F22" si="12">C13*100/D13</f>
        <v>188.30628571428574</v>
      </c>
      <c r="G13" s="127"/>
      <c r="H13" s="135" t="s">
        <v>770</v>
      </c>
      <c r="I13" s="136">
        <v>1.27</v>
      </c>
      <c r="J13" s="138">
        <v>18.795200000000005</v>
      </c>
      <c r="K13" s="137">
        <f t="shared" si="5"/>
        <v>35</v>
      </c>
      <c r="L13" s="137">
        <f t="shared" si="2"/>
        <v>-16.204799999999995</v>
      </c>
      <c r="M13" s="136">
        <f t="shared" ref="M13:M22" si="13">J13*100/K13</f>
        <v>53.700571428571443</v>
      </c>
      <c r="N13" s="127"/>
      <c r="O13" s="135" t="s">
        <v>770</v>
      </c>
      <c r="P13" s="136">
        <v>1.27</v>
      </c>
      <c r="Q13" s="138">
        <v>47.112000000000002</v>
      </c>
      <c r="R13" s="137">
        <f t="shared" si="6"/>
        <v>35</v>
      </c>
      <c r="S13" s="137">
        <f t="shared" si="4"/>
        <v>12.112000000000002</v>
      </c>
      <c r="T13" s="136">
        <f t="shared" ref="T13:T22" si="14">Q13*100/R13</f>
        <v>134.60571428571427</v>
      </c>
      <c r="U13" s="127"/>
      <c r="V13" s="135" t="s">
        <v>770</v>
      </c>
      <c r="W13" s="136">
        <v>1.27</v>
      </c>
      <c r="X13" s="138">
        <v>0</v>
      </c>
      <c r="Y13" s="137">
        <f t="shared" si="8"/>
        <v>35</v>
      </c>
      <c r="Z13" s="137">
        <f t="shared" si="11"/>
        <v>-35</v>
      </c>
      <c r="AA13" s="136">
        <f t="shared" si="9"/>
        <v>0</v>
      </c>
    </row>
    <row r="14" spans="1:27" s="129" customFormat="1" x14ac:dyDescent="0.3">
      <c r="A14" s="135" t="s">
        <v>771</v>
      </c>
      <c r="B14" s="136">
        <v>1.4</v>
      </c>
      <c r="C14" s="137">
        <f t="shared" si="10"/>
        <v>15.2</v>
      </c>
      <c r="D14" s="137">
        <v>58</v>
      </c>
      <c r="E14" s="137">
        <f t="shared" si="0"/>
        <v>-42.8</v>
      </c>
      <c r="F14" s="136">
        <f t="shared" si="12"/>
        <v>26.206896551724139</v>
      </c>
      <c r="G14" s="127"/>
      <c r="H14" s="135" t="s">
        <v>771</v>
      </c>
      <c r="I14" s="136">
        <v>1.4</v>
      </c>
      <c r="J14" s="138">
        <v>1.875</v>
      </c>
      <c r="K14" s="137">
        <f t="shared" si="5"/>
        <v>58</v>
      </c>
      <c r="L14" s="137">
        <f t="shared" si="2"/>
        <v>-56.125</v>
      </c>
      <c r="M14" s="136">
        <f t="shared" si="13"/>
        <v>3.2327586206896552</v>
      </c>
      <c r="N14" s="127"/>
      <c r="O14" s="135" t="s">
        <v>771</v>
      </c>
      <c r="P14" s="136">
        <v>1.4</v>
      </c>
      <c r="Q14" s="138">
        <v>11.824999999999999</v>
      </c>
      <c r="R14" s="137">
        <f t="shared" si="6"/>
        <v>58</v>
      </c>
      <c r="S14" s="137">
        <f t="shared" si="4"/>
        <v>-46.174999999999997</v>
      </c>
      <c r="T14" s="136">
        <f t="shared" si="14"/>
        <v>20.387931034482758</v>
      </c>
      <c r="U14" s="127"/>
      <c r="V14" s="135" t="s">
        <v>771</v>
      </c>
      <c r="W14" s="136">
        <v>1.4</v>
      </c>
      <c r="X14" s="138">
        <v>1.5</v>
      </c>
      <c r="Y14" s="137">
        <f t="shared" si="8"/>
        <v>58</v>
      </c>
      <c r="Z14" s="137">
        <f t="shared" si="11"/>
        <v>-56.5</v>
      </c>
      <c r="AA14" s="136">
        <f t="shared" si="9"/>
        <v>2.5862068965517242</v>
      </c>
    </row>
    <row r="15" spans="1:27" s="129" customFormat="1" ht="33" x14ac:dyDescent="0.3">
      <c r="A15" s="135" t="s">
        <v>772</v>
      </c>
      <c r="B15" s="136">
        <v>1.4</v>
      </c>
      <c r="C15" s="137">
        <f>J15+Q15+X15</f>
        <v>23.234999999999996</v>
      </c>
      <c r="D15" s="137">
        <v>40</v>
      </c>
      <c r="E15" s="137">
        <f t="shared" si="0"/>
        <v>-16.765000000000004</v>
      </c>
      <c r="F15" s="136">
        <f t="shared" si="12"/>
        <v>58.087499999999991</v>
      </c>
      <c r="G15" s="127"/>
      <c r="H15" s="135" t="s">
        <v>772</v>
      </c>
      <c r="I15" s="136">
        <v>1.4</v>
      </c>
      <c r="J15" s="138">
        <v>16.649999999999999</v>
      </c>
      <c r="K15" s="137">
        <f t="shared" si="5"/>
        <v>40</v>
      </c>
      <c r="L15" s="137">
        <f t="shared" si="2"/>
        <v>-23.35</v>
      </c>
      <c r="M15" s="136">
        <f t="shared" si="13"/>
        <v>41.624999999999993</v>
      </c>
      <c r="N15" s="127"/>
      <c r="O15" s="135" t="s">
        <v>772</v>
      </c>
      <c r="P15" s="136">
        <v>1.4</v>
      </c>
      <c r="Q15" s="138">
        <v>2.3849999999999998</v>
      </c>
      <c r="R15" s="137">
        <f t="shared" si="6"/>
        <v>40</v>
      </c>
      <c r="S15" s="137">
        <f t="shared" si="4"/>
        <v>-37.615000000000002</v>
      </c>
      <c r="T15" s="136">
        <f t="shared" si="14"/>
        <v>5.9624999999999995</v>
      </c>
      <c r="U15" s="127"/>
      <c r="V15" s="135" t="s">
        <v>772</v>
      </c>
      <c r="W15" s="136">
        <v>1.4</v>
      </c>
      <c r="X15" s="138">
        <v>4.2</v>
      </c>
      <c r="Y15" s="137">
        <f t="shared" si="8"/>
        <v>40</v>
      </c>
      <c r="Z15" s="137">
        <f t="shared" si="11"/>
        <v>-35.799999999999997</v>
      </c>
      <c r="AA15" s="136">
        <f t="shared" si="9"/>
        <v>10.5</v>
      </c>
    </row>
    <row r="16" spans="1:27" s="129" customFormat="1" x14ac:dyDescent="0.3">
      <c r="A16" s="132" t="s">
        <v>773</v>
      </c>
      <c r="B16" s="133"/>
      <c r="C16" s="139">
        <f>C17/B17+C18/B18</f>
        <v>182.38888888888886</v>
      </c>
      <c r="D16" s="139">
        <v>291</v>
      </c>
      <c r="E16" s="139">
        <f t="shared" si="0"/>
        <v>-108.61111111111114</v>
      </c>
      <c r="F16" s="133">
        <f t="shared" si="12"/>
        <v>62.676594119893082</v>
      </c>
      <c r="G16" s="127"/>
      <c r="H16" s="132" t="s">
        <v>773</v>
      </c>
      <c r="I16" s="133"/>
      <c r="J16" s="134">
        <f>J17/I17+J18/I18</f>
        <v>31.375925925925927</v>
      </c>
      <c r="K16" s="139">
        <f>K17/I17+K18/I18</f>
        <v>290.7037037037037</v>
      </c>
      <c r="L16" s="139">
        <f t="shared" si="2"/>
        <v>-259.32777777777778</v>
      </c>
      <c r="M16" s="133">
        <f t="shared" si="13"/>
        <v>10.79309466174035</v>
      </c>
      <c r="N16" s="127"/>
      <c r="O16" s="132" t="s">
        <v>773</v>
      </c>
      <c r="P16" s="133"/>
      <c r="Q16" s="139">
        <f>Q17/P17+Q18/P18</f>
        <v>150.65740740740739</v>
      </c>
      <c r="R16" s="139">
        <f>R17/P17+R18/P18</f>
        <v>290.7037037037037</v>
      </c>
      <c r="S16" s="139">
        <f>Q16-R16</f>
        <v>-140.0462962962963</v>
      </c>
      <c r="T16" s="133">
        <f t="shared" si="14"/>
        <v>51.825073257739838</v>
      </c>
      <c r="U16" s="127"/>
      <c r="V16" s="132" t="s">
        <v>773</v>
      </c>
      <c r="W16" s="133"/>
      <c r="X16" s="139">
        <f>X17/W17+X18/W18</f>
        <v>0.35555555555555551</v>
      </c>
      <c r="Y16" s="139">
        <f>Y17/W17+Y18/W18</f>
        <v>290.7037037037037</v>
      </c>
      <c r="Z16" s="139">
        <f>X16-Y16</f>
        <v>-290.34814814814814</v>
      </c>
      <c r="AA16" s="133">
        <f t="shared" si="9"/>
        <v>0.12230857434068032</v>
      </c>
    </row>
    <row r="17" spans="1:27" s="129" customFormat="1" x14ac:dyDescent="0.3">
      <c r="A17" s="135" t="s">
        <v>774</v>
      </c>
      <c r="B17" s="136">
        <v>1</v>
      </c>
      <c r="C17" s="137">
        <f>J17+Q17+X17</f>
        <v>136.29999999999998</v>
      </c>
      <c r="D17" s="137">
        <v>187</v>
      </c>
      <c r="E17" s="137">
        <f t="shared" si="0"/>
        <v>-50.700000000000017</v>
      </c>
      <c r="F17" s="136">
        <f t="shared" si="12"/>
        <v>72.887700534759347</v>
      </c>
      <c r="G17" s="127"/>
      <c r="H17" s="135" t="s">
        <v>774</v>
      </c>
      <c r="I17" s="136">
        <v>1</v>
      </c>
      <c r="J17" s="138">
        <v>25.95</v>
      </c>
      <c r="K17" s="137">
        <f>R17</f>
        <v>187</v>
      </c>
      <c r="L17" s="137">
        <f t="shared" si="2"/>
        <v>-161.05000000000001</v>
      </c>
      <c r="M17" s="136">
        <f t="shared" si="13"/>
        <v>13.877005347593583</v>
      </c>
      <c r="N17" s="127"/>
      <c r="O17" s="135" t="s">
        <v>774</v>
      </c>
      <c r="P17" s="136">
        <v>1</v>
      </c>
      <c r="Q17" s="138">
        <v>110.35</v>
      </c>
      <c r="R17" s="137">
        <f>D17</f>
        <v>187</v>
      </c>
      <c r="S17" s="137">
        <f t="shared" si="4"/>
        <v>-76.650000000000006</v>
      </c>
      <c r="T17" s="136">
        <f t="shared" si="14"/>
        <v>59.010695187165773</v>
      </c>
      <c r="U17" s="127"/>
      <c r="V17" s="135" t="s">
        <v>774</v>
      </c>
      <c r="W17" s="136">
        <v>1</v>
      </c>
      <c r="X17" s="138">
        <v>0</v>
      </c>
      <c r="Y17" s="137">
        <f>K17</f>
        <v>187</v>
      </c>
      <c r="Z17" s="137">
        <f>X17-Y17</f>
        <v>-187</v>
      </c>
      <c r="AA17" s="136">
        <f t="shared" si="9"/>
        <v>0</v>
      </c>
    </row>
    <row r="18" spans="1:27" s="129" customFormat="1" x14ac:dyDescent="0.3">
      <c r="A18" s="135" t="s">
        <v>775</v>
      </c>
      <c r="B18" s="136">
        <v>2.7</v>
      </c>
      <c r="C18" s="137">
        <f>J18+Q18+X18</f>
        <v>124.44</v>
      </c>
      <c r="D18" s="137">
        <v>280</v>
      </c>
      <c r="E18" s="137">
        <f t="shared" si="0"/>
        <v>-155.56</v>
      </c>
      <c r="F18" s="136">
        <f t="shared" si="12"/>
        <v>44.442857142857143</v>
      </c>
      <c r="G18" s="127"/>
      <c r="H18" s="135" t="s">
        <v>775</v>
      </c>
      <c r="I18" s="136">
        <v>2.7</v>
      </c>
      <c r="J18" s="138">
        <v>14.65</v>
      </c>
      <c r="K18" s="137">
        <f>R18</f>
        <v>280</v>
      </c>
      <c r="L18" s="137">
        <f t="shared" si="2"/>
        <v>-265.35000000000002</v>
      </c>
      <c r="M18" s="136">
        <f t="shared" si="13"/>
        <v>5.2321428571428568</v>
      </c>
      <c r="N18" s="127"/>
      <c r="O18" s="135" t="s">
        <v>775</v>
      </c>
      <c r="P18" s="136">
        <v>2.7</v>
      </c>
      <c r="Q18" s="138">
        <v>108.83</v>
      </c>
      <c r="R18" s="137">
        <f>D18</f>
        <v>280</v>
      </c>
      <c r="S18" s="137">
        <f t="shared" si="4"/>
        <v>-171.17000000000002</v>
      </c>
      <c r="T18" s="136">
        <f t="shared" si="14"/>
        <v>38.86785714285714</v>
      </c>
      <c r="U18" s="127"/>
      <c r="V18" s="135" t="s">
        <v>775</v>
      </c>
      <c r="W18" s="136">
        <v>2.7</v>
      </c>
      <c r="X18" s="138">
        <v>0.96</v>
      </c>
      <c r="Y18" s="137">
        <f>K18</f>
        <v>280</v>
      </c>
      <c r="Z18" s="137">
        <f>X18-Y18</f>
        <v>-279.04000000000002</v>
      </c>
      <c r="AA18" s="136">
        <f t="shared" si="9"/>
        <v>0.34285714285714286</v>
      </c>
    </row>
    <row r="19" spans="1:27" s="129" customFormat="1" x14ac:dyDescent="0.3">
      <c r="A19" s="132" t="s">
        <v>776</v>
      </c>
      <c r="B19" s="133"/>
      <c r="C19" s="139">
        <f>C20/B20+C21/B21+C22/B22</f>
        <v>460.91666666666669</v>
      </c>
      <c r="D19" s="139">
        <v>547</v>
      </c>
      <c r="E19" s="139">
        <f t="shared" si="0"/>
        <v>-86.083333333333314</v>
      </c>
      <c r="F19" s="133">
        <f t="shared" si="12"/>
        <v>84.262644728823901</v>
      </c>
      <c r="G19" s="127"/>
      <c r="H19" s="132" t="s">
        <v>776</v>
      </c>
      <c r="I19" s="133"/>
      <c r="J19" s="134">
        <f>J20/I20+J21/I21+J22/I22</f>
        <v>118.3</v>
      </c>
      <c r="K19" s="139">
        <f>K20/I20+K21/I21+K22/I22</f>
        <v>547.22222222222217</v>
      </c>
      <c r="L19" s="139">
        <f t="shared" si="2"/>
        <v>-428.92222222222216</v>
      </c>
      <c r="M19" s="133">
        <f t="shared" si="13"/>
        <v>21.618274111675127</v>
      </c>
      <c r="N19" s="127"/>
      <c r="O19" s="132" t="s">
        <v>776</v>
      </c>
      <c r="P19" s="133"/>
      <c r="Q19" s="139">
        <f>Q20/P20+Q21/P21+Q22/P22</f>
        <v>184.77222222222224</v>
      </c>
      <c r="R19" s="139">
        <f>R20/P20+R21/P21+R22/P22</f>
        <v>547.22222222222217</v>
      </c>
      <c r="S19" s="139">
        <f t="shared" si="4"/>
        <v>-362.44999999999993</v>
      </c>
      <c r="T19" s="133">
        <f t="shared" si="14"/>
        <v>33.765482233502539</v>
      </c>
      <c r="U19" s="127"/>
      <c r="V19" s="132" t="s">
        <v>776</v>
      </c>
      <c r="W19" s="133"/>
      <c r="X19" s="139">
        <f>X20/W20+X21/W21+X22/W22</f>
        <v>157.84444444444443</v>
      </c>
      <c r="Y19" s="139">
        <f>Y20/W20+Y21/W21+Y22/W22</f>
        <v>547.22222222222217</v>
      </c>
      <c r="Z19" s="139">
        <f t="shared" ref="Z19:Z24" si="15">X19-Y19</f>
        <v>-389.37777777777774</v>
      </c>
      <c r="AA19" s="133">
        <f t="shared" si="9"/>
        <v>28.844670050761422</v>
      </c>
    </row>
    <row r="20" spans="1:27" s="129" customFormat="1" x14ac:dyDescent="0.3">
      <c r="A20" s="135" t="s">
        <v>777</v>
      </c>
      <c r="B20" s="136">
        <v>1</v>
      </c>
      <c r="C20" s="137">
        <f>J20+Q20+X20</f>
        <v>326.25</v>
      </c>
      <c r="D20" s="137">
        <v>185</v>
      </c>
      <c r="E20" s="137">
        <f t="shared" si="0"/>
        <v>141.25</v>
      </c>
      <c r="F20" s="136">
        <f t="shared" si="12"/>
        <v>176.35135135135135</v>
      </c>
      <c r="G20" s="127"/>
      <c r="H20" s="135" t="s">
        <v>777</v>
      </c>
      <c r="I20" s="136">
        <v>1</v>
      </c>
      <c r="J20" s="138">
        <v>106.3</v>
      </c>
      <c r="K20" s="137">
        <f>R20</f>
        <v>185</v>
      </c>
      <c r="L20" s="137">
        <f t="shared" si="2"/>
        <v>-78.7</v>
      </c>
      <c r="M20" s="136">
        <f t="shared" si="13"/>
        <v>57.45945945945946</v>
      </c>
      <c r="N20" s="127"/>
      <c r="O20" s="135" t="s">
        <v>777</v>
      </c>
      <c r="P20" s="136">
        <v>1</v>
      </c>
      <c r="Q20" s="137">
        <v>108.55</v>
      </c>
      <c r="R20" s="137">
        <f>D20</f>
        <v>185</v>
      </c>
      <c r="S20" s="137">
        <f t="shared" si="4"/>
        <v>-76.45</v>
      </c>
      <c r="T20" s="136">
        <f t="shared" si="14"/>
        <v>58.675675675675677</v>
      </c>
      <c r="U20" s="127"/>
      <c r="V20" s="135" t="s">
        <v>777</v>
      </c>
      <c r="W20" s="136">
        <v>1</v>
      </c>
      <c r="X20" s="138">
        <v>111.4</v>
      </c>
      <c r="Y20" s="137">
        <f>K20</f>
        <v>185</v>
      </c>
      <c r="Z20" s="137">
        <f t="shared" si="15"/>
        <v>-73.599999999999994</v>
      </c>
      <c r="AA20" s="136">
        <f t="shared" si="9"/>
        <v>60.216216216216218</v>
      </c>
    </row>
    <row r="21" spans="1:27" s="129" customFormat="1" x14ac:dyDescent="0.3">
      <c r="A21" s="135" t="s">
        <v>778</v>
      </c>
      <c r="B21" s="136">
        <v>0.15</v>
      </c>
      <c r="C21" s="137">
        <f t="shared" ref="C21:C22" si="16">J21+Q21+X21</f>
        <v>10.199999999999999</v>
      </c>
      <c r="D21" s="137">
        <v>21</v>
      </c>
      <c r="E21" s="137">
        <f t="shared" si="0"/>
        <v>-10.8</v>
      </c>
      <c r="F21" s="136">
        <f t="shared" si="12"/>
        <v>48.571428571428569</v>
      </c>
      <c r="G21" s="127"/>
      <c r="H21" s="135" t="s">
        <v>778</v>
      </c>
      <c r="I21" s="136">
        <v>0.15</v>
      </c>
      <c r="J21" s="138">
        <v>1.7999999999999998</v>
      </c>
      <c r="K21" s="137">
        <f>R21</f>
        <v>21</v>
      </c>
      <c r="L21" s="137">
        <f t="shared" si="2"/>
        <v>-19.2</v>
      </c>
      <c r="M21" s="136">
        <f t="shared" si="13"/>
        <v>8.5714285714285694</v>
      </c>
      <c r="N21" s="127"/>
      <c r="O21" s="135" t="s">
        <v>778</v>
      </c>
      <c r="P21" s="136">
        <v>0.15</v>
      </c>
      <c r="Q21" s="137">
        <v>8.1</v>
      </c>
      <c r="R21" s="137">
        <f>D21</f>
        <v>21</v>
      </c>
      <c r="S21" s="137">
        <f t="shared" si="4"/>
        <v>-12.9</v>
      </c>
      <c r="T21" s="136">
        <f t="shared" si="14"/>
        <v>38.571428571428569</v>
      </c>
      <c r="U21" s="127"/>
      <c r="V21" s="135" t="s">
        <v>778</v>
      </c>
      <c r="W21" s="136">
        <v>0.15</v>
      </c>
      <c r="X21" s="138">
        <v>0.3</v>
      </c>
      <c r="Y21" s="137">
        <f>K21</f>
        <v>21</v>
      </c>
      <c r="Z21" s="137">
        <f t="shared" si="15"/>
        <v>-20.7</v>
      </c>
      <c r="AA21" s="136">
        <f t="shared" si="9"/>
        <v>1.4285714285714286</v>
      </c>
    </row>
    <row r="22" spans="1:27" s="129" customFormat="1" x14ac:dyDescent="0.3">
      <c r="A22" s="135" t="s">
        <v>779</v>
      </c>
      <c r="B22" s="136">
        <v>0.9</v>
      </c>
      <c r="C22" s="137">
        <f t="shared" si="16"/>
        <v>60</v>
      </c>
      <c r="D22" s="137">
        <v>200</v>
      </c>
      <c r="E22" s="137">
        <f t="shared" si="0"/>
        <v>-140</v>
      </c>
      <c r="F22" s="136">
        <f t="shared" si="12"/>
        <v>30</v>
      </c>
      <c r="G22" s="127"/>
      <c r="H22" s="135" t="s">
        <v>779</v>
      </c>
      <c r="I22" s="136">
        <v>0.9</v>
      </c>
      <c r="J22" s="138">
        <v>0</v>
      </c>
      <c r="K22" s="137">
        <f>R22</f>
        <v>200</v>
      </c>
      <c r="L22" s="137">
        <f t="shared" si="2"/>
        <v>-200</v>
      </c>
      <c r="M22" s="136">
        <f t="shared" si="13"/>
        <v>0</v>
      </c>
      <c r="N22" s="127"/>
      <c r="O22" s="135" t="s">
        <v>779</v>
      </c>
      <c r="P22" s="136">
        <v>0.9</v>
      </c>
      <c r="Q22" s="137">
        <v>20</v>
      </c>
      <c r="R22" s="137">
        <f>D22</f>
        <v>200</v>
      </c>
      <c r="S22" s="137">
        <f t="shared" si="4"/>
        <v>-180</v>
      </c>
      <c r="T22" s="136">
        <f t="shared" si="14"/>
        <v>10</v>
      </c>
      <c r="U22" s="127"/>
      <c r="V22" s="135" t="s">
        <v>779</v>
      </c>
      <c r="W22" s="136">
        <v>0.9</v>
      </c>
      <c r="X22" s="138">
        <v>40</v>
      </c>
      <c r="Y22" s="137">
        <f>K22</f>
        <v>200</v>
      </c>
      <c r="Z22" s="137">
        <f t="shared" si="15"/>
        <v>-160</v>
      </c>
      <c r="AA22" s="136">
        <f t="shared" si="9"/>
        <v>20</v>
      </c>
    </row>
    <row r="23" spans="1:27" s="129" customFormat="1" ht="49.5" x14ac:dyDescent="0.3">
      <c r="A23" s="135" t="s">
        <v>780</v>
      </c>
      <c r="B23" s="136"/>
      <c r="C23" s="137">
        <f>J23+Q23+X23</f>
        <v>0</v>
      </c>
      <c r="D23" s="140">
        <v>0</v>
      </c>
      <c r="E23" s="137">
        <f t="shared" si="0"/>
        <v>0</v>
      </c>
      <c r="F23" s="136">
        <v>0</v>
      </c>
      <c r="G23" s="127"/>
      <c r="H23" s="135" t="s">
        <v>780</v>
      </c>
      <c r="I23" s="136"/>
      <c r="J23" s="138">
        <v>0</v>
      </c>
      <c r="K23" s="137">
        <f>R23</f>
        <v>0</v>
      </c>
      <c r="L23" s="137">
        <f t="shared" si="2"/>
        <v>0</v>
      </c>
      <c r="M23" s="136">
        <v>0</v>
      </c>
      <c r="N23" s="127"/>
      <c r="O23" s="135" t="s">
        <v>780</v>
      </c>
      <c r="P23" s="136"/>
      <c r="Q23" s="137">
        <v>0</v>
      </c>
      <c r="R23" s="137">
        <f>D23</f>
        <v>0</v>
      </c>
      <c r="S23" s="137">
        <f t="shared" si="4"/>
        <v>0</v>
      </c>
      <c r="T23" s="136">
        <v>0</v>
      </c>
      <c r="U23" s="127"/>
      <c r="V23" s="135" t="s">
        <v>780</v>
      </c>
      <c r="W23" s="136"/>
      <c r="X23" s="138">
        <v>0</v>
      </c>
      <c r="Y23" s="137">
        <f>K23</f>
        <v>0</v>
      </c>
      <c r="Z23" s="137">
        <f>X23-Y23</f>
        <v>0</v>
      </c>
      <c r="AA23" s="136" t="e">
        <f t="shared" si="9"/>
        <v>#DIV/0!</v>
      </c>
    </row>
    <row r="24" spans="1:27" s="129" customFormat="1" ht="33" x14ac:dyDescent="0.3">
      <c r="A24" s="132" t="s">
        <v>781</v>
      </c>
      <c r="B24" s="133"/>
      <c r="C24" s="139">
        <f>C25/B25+C26/B26+C27/B27+C28/B28+C29/B29</f>
        <v>230.7169047619048</v>
      </c>
      <c r="D24" s="139">
        <v>310</v>
      </c>
      <c r="E24" s="139">
        <f t="shared" si="0"/>
        <v>-79.2830952380952</v>
      </c>
      <c r="F24" s="133">
        <f t="shared" ref="F24:F29" si="17">C24*100/D24</f>
        <v>74.424807987711233</v>
      </c>
      <c r="G24" s="127"/>
      <c r="H24" s="132" t="s">
        <v>781</v>
      </c>
      <c r="I24" s="133"/>
      <c r="J24" s="134">
        <f>J25/I25+J26/I26+J27/I27+J28/I28+J29/I29</f>
        <v>88.761904761904759</v>
      </c>
      <c r="K24" s="139">
        <f>K25/I25+K26/I26+K27/I27+K28/I28+K29/I29</f>
        <v>310.47619047619054</v>
      </c>
      <c r="L24" s="139">
        <f t="shared" si="2"/>
        <v>-221.71428571428578</v>
      </c>
      <c r="M24" s="133">
        <f t="shared" ref="M24:M29" si="18">J24*100/K24</f>
        <v>28.588957055214713</v>
      </c>
      <c r="N24" s="127"/>
      <c r="O24" s="132" t="s">
        <v>781</v>
      </c>
      <c r="P24" s="133"/>
      <c r="Q24" s="139">
        <f>Q25/P25+Q26/P26+Q27/P27+Q28/P28+Q29/P29</f>
        <v>104.86928571428571</v>
      </c>
      <c r="R24" s="139">
        <f>R25/P25+R26/P26+R27/P27+R28/P28+R29/P29</f>
        <v>310.47619047619054</v>
      </c>
      <c r="S24" s="139">
        <f t="shared" si="4"/>
        <v>-205.60690476190484</v>
      </c>
      <c r="T24" s="133">
        <f t="shared" ref="T24:T29" si="19">Q24*100/R24</f>
        <v>33.7769171779141</v>
      </c>
      <c r="U24" s="127"/>
      <c r="V24" s="132" t="s">
        <v>781</v>
      </c>
      <c r="W24" s="133"/>
      <c r="X24" s="139">
        <f>X25/W25+X26/W26+X27/W27+X28/W28+X29/W29</f>
        <v>37.085714285714289</v>
      </c>
      <c r="Y24" s="139">
        <f>Y25/W25+Y26/W26+Y27/W27+Y28/W28+Y29/W29</f>
        <v>310.47619047619054</v>
      </c>
      <c r="Z24" s="139">
        <f t="shared" si="15"/>
        <v>-273.39047619047625</v>
      </c>
      <c r="AA24" s="133">
        <f t="shared" si="9"/>
        <v>11.944785276073619</v>
      </c>
    </row>
    <row r="25" spans="1:27" s="129" customFormat="1" x14ac:dyDescent="0.3">
      <c r="A25" s="135" t="s">
        <v>782</v>
      </c>
      <c r="B25" s="136">
        <v>1.5</v>
      </c>
      <c r="C25" s="137">
        <f t="shared" ref="C25:C33" si="20">J25+Q25+X25</f>
        <v>50</v>
      </c>
      <c r="D25" s="137">
        <v>80</v>
      </c>
      <c r="E25" s="137">
        <f t="shared" si="0"/>
        <v>-30</v>
      </c>
      <c r="F25" s="136">
        <f t="shared" si="17"/>
        <v>62.5</v>
      </c>
      <c r="G25" s="127"/>
      <c r="H25" s="135" t="s">
        <v>782</v>
      </c>
      <c r="I25" s="136">
        <v>1.5</v>
      </c>
      <c r="J25" s="138">
        <v>0</v>
      </c>
      <c r="K25" s="137">
        <f>R25</f>
        <v>80</v>
      </c>
      <c r="L25" s="137">
        <f t="shared" si="2"/>
        <v>-80</v>
      </c>
      <c r="M25" s="136">
        <f t="shared" si="18"/>
        <v>0</v>
      </c>
      <c r="N25" s="127"/>
      <c r="O25" s="135" t="s">
        <v>782</v>
      </c>
      <c r="P25" s="136">
        <v>1.5</v>
      </c>
      <c r="Q25" s="138">
        <v>50</v>
      </c>
      <c r="R25" s="137">
        <f>D25</f>
        <v>80</v>
      </c>
      <c r="S25" s="137">
        <f t="shared" si="4"/>
        <v>-30</v>
      </c>
      <c r="T25" s="136">
        <f t="shared" si="19"/>
        <v>62.5</v>
      </c>
      <c r="U25" s="127"/>
      <c r="V25" s="135" t="s">
        <v>782</v>
      </c>
      <c r="W25" s="136">
        <v>1.5</v>
      </c>
      <c r="X25" s="138">
        <v>0</v>
      </c>
      <c r="Y25" s="137">
        <f>K25</f>
        <v>80</v>
      </c>
      <c r="Z25" s="137" t="e">
        <f>#REF!-Y25</f>
        <v>#REF!</v>
      </c>
      <c r="AA25" s="136">
        <f t="shared" si="9"/>
        <v>0</v>
      </c>
    </row>
    <row r="26" spans="1:27" s="129" customFormat="1" x14ac:dyDescent="0.3">
      <c r="A26" s="135" t="s">
        <v>244</v>
      </c>
      <c r="B26" s="136">
        <v>1</v>
      </c>
      <c r="C26" s="137">
        <f t="shared" si="20"/>
        <v>63.155000000000001</v>
      </c>
      <c r="D26" s="137">
        <v>150</v>
      </c>
      <c r="E26" s="137">
        <f t="shared" si="0"/>
        <v>-86.844999999999999</v>
      </c>
      <c r="F26" s="136">
        <f t="shared" si="17"/>
        <v>42.103333333333332</v>
      </c>
      <c r="G26" s="127"/>
      <c r="H26" s="135" t="s">
        <v>244</v>
      </c>
      <c r="I26" s="136">
        <v>1</v>
      </c>
      <c r="J26" s="138">
        <v>36.833333333333336</v>
      </c>
      <c r="K26" s="137">
        <f>R26</f>
        <v>150</v>
      </c>
      <c r="L26" s="137">
        <f t="shared" si="2"/>
        <v>-113.16666666666666</v>
      </c>
      <c r="M26" s="136">
        <f t="shared" si="18"/>
        <v>24.555555555555557</v>
      </c>
      <c r="N26" s="127"/>
      <c r="O26" s="135" t="s">
        <v>244</v>
      </c>
      <c r="P26" s="136">
        <v>1</v>
      </c>
      <c r="Q26" s="138">
        <v>22.321666666666665</v>
      </c>
      <c r="R26" s="137">
        <f>D26</f>
        <v>150</v>
      </c>
      <c r="S26" s="137">
        <f t="shared" si="4"/>
        <v>-127.67833333333334</v>
      </c>
      <c r="T26" s="136">
        <f t="shared" si="19"/>
        <v>14.88111111111111</v>
      </c>
      <c r="U26" s="127"/>
      <c r="V26" s="135" t="s">
        <v>244</v>
      </c>
      <c r="W26" s="136">
        <v>1</v>
      </c>
      <c r="X26" s="138">
        <v>4</v>
      </c>
      <c r="Y26" s="137">
        <f>K26</f>
        <v>150</v>
      </c>
      <c r="Z26" s="137" t="e">
        <f>#REF!-Y26</f>
        <v>#REF!</v>
      </c>
      <c r="AA26" s="136">
        <f t="shared" si="9"/>
        <v>2.6666666666666665</v>
      </c>
    </row>
    <row r="27" spans="1:27" s="129" customFormat="1" x14ac:dyDescent="0.3">
      <c r="A27" s="135" t="s">
        <v>783</v>
      </c>
      <c r="B27" s="136">
        <v>0.7</v>
      </c>
      <c r="C27" s="137">
        <f t="shared" si="20"/>
        <v>41.9</v>
      </c>
      <c r="D27" s="137">
        <v>45</v>
      </c>
      <c r="E27" s="137">
        <f t="shared" si="0"/>
        <v>-3.1000000000000014</v>
      </c>
      <c r="F27" s="136">
        <f t="shared" si="17"/>
        <v>93.111111111111114</v>
      </c>
      <c r="G27" s="127"/>
      <c r="H27" s="135" t="s">
        <v>783</v>
      </c>
      <c r="I27" s="136">
        <v>0.7</v>
      </c>
      <c r="J27" s="138">
        <v>20.399999999999999</v>
      </c>
      <c r="K27" s="137">
        <f>R27</f>
        <v>45</v>
      </c>
      <c r="L27" s="137">
        <f t="shared" si="2"/>
        <v>-24.6</v>
      </c>
      <c r="M27" s="136">
        <f t="shared" si="18"/>
        <v>45.333333333333329</v>
      </c>
      <c r="N27" s="127"/>
      <c r="O27" s="135" t="s">
        <v>783</v>
      </c>
      <c r="P27" s="136">
        <v>0.7</v>
      </c>
      <c r="Q27" s="138">
        <v>20</v>
      </c>
      <c r="R27" s="137">
        <f>D27</f>
        <v>45</v>
      </c>
      <c r="S27" s="137">
        <f t="shared" si="4"/>
        <v>-25</v>
      </c>
      <c r="T27" s="136">
        <f t="shared" si="19"/>
        <v>44.444444444444443</v>
      </c>
      <c r="U27" s="127"/>
      <c r="V27" s="135" t="s">
        <v>783</v>
      </c>
      <c r="W27" s="136">
        <v>0.7</v>
      </c>
      <c r="X27" s="138">
        <v>1.5</v>
      </c>
      <c r="Y27" s="137">
        <f>K27</f>
        <v>45</v>
      </c>
      <c r="Z27" s="137" t="e">
        <f>#REF!-Y27</f>
        <v>#REF!</v>
      </c>
      <c r="AA27" s="136">
        <f t="shared" si="9"/>
        <v>3.3333333333333335</v>
      </c>
    </row>
    <row r="28" spans="1:27" s="129" customFormat="1" x14ac:dyDescent="0.3">
      <c r="A28" s="135" t="s">
        <v>784</v>
      </c>
      <c r="B28" s="136">
        <v>0.7</v>
      </c>
      <c r="C28" s="137">
        <f t="shared" si="20"/>
        <v>14.05</v>
      </c>
      <c r="D28" s="137">
        <v>15</v>
      </c>
      <c r="E28" s="137">
        <f t="shared" si="0"/>
        <v>-0.94999999999999929</v>
      </c>
      <c r="F28" s="136">
        <f t="shared" si="17"/>
        <v>93.666666666666671</v>
      </c>
      <c r="G28" s="127"/>
      <c r="H28" s="135" t="s">
        <v>784</v>
      </c>
      <c r="I28" s="136">
        <v>0.7</v>
      </c>
      <c r="J28" s="138">
        <v>5.3</v>
      </c>
      <c r="K28" s="137">
        <f>R28</f>
        <v>15</v>
      </c>
      <c r="L28" s="137">
        <f t="shared" si="2"/>
        <v>-9.6999999999999993</v>
      </c>
      <c r="M28" s="136">
        <f t="shared" si="18"/>
        <v>35.333333333333336</v>
      </c>
      <c r="N28" s="127"/>
      <c r="O28" s="135" t="s">
        <v>784</v>
      </c>
      <c r="P28" s="136">
        <v>0.7</v>
      </c>
      <c r="Q28" s="138">
        <v>8.75</v>
      </c>
      <c r="R28" s="137">
        <f>D28</f>
        <v>15</v>
      </c>
      <c r="S28" s="137">
        <f t="shared" si="4"/>
        <v>-6.25</v>
      </c>
      <c r="T28" s="136">
        <f t="shared" si="19"/>
        <v>58.333333333333336</v>
      </c>
      <c r="U28" s="127"/>
      <c r="V28" s="135" t="s">
        <v>784</v>
      </c>
      <c r="W28" s="136">
        <v>0.7</v>
      </c>
      <c r="X28" s="138">
        <v>0</v>
      </c>
      <c r="Y28" s="137">
        <f>K28</f>
        <v>15</v>
      </c>
      <c r="Z28" s="137" t="e">
        <f>#REF!-Y28</f>
        <v>#REF!</v>
      </c>
      <c r="AA28" s="136">
        <f t="shared" si="9"/>
        <v>0</v>
      </c>
    </row>
    <row r="29" spans="1:27" s="129" customFormat="1" x14ac:dyDescent="0.3">
      <c r="A29" s="135" t="s">
        <v>785</v>
      </c>
      <c r="B29" s="136">
        <v>0.7</v>
      </c>
      <c r="C29" s="137">
        <f t="shared" si="20"/>
        <v>38.010000000000005</v>
      </c>
      <c r="D29" s="137">
        <v>15</v>
      </c>
      <c r="E29" s="137">
        <f t="shared" si="0"/>
        <v>23.010000000000005</v>
      </c>
      <c r="F29" s="136">
        <f t="shared" si="17"/>
        <v>253.40000000000003</v>
      </c>
      <c r="G29" s="127"/>
      <c r="H29" s="135" t="s">
        <v>785</v>
      </c>
      <c r="I29" s="136">
        <v>0.7</v>
      </c>
      <c r="J29" s="138">
        <v>10.65</v>
      </c>
      <c r="K29" s="137">
        <f>R29</f>
        <v>15</v>
      </c>
      <c r="L29" s="137">
        <f t="shared" si="2"/>
        <v>-4.3499999999999996</v>
      </c>
      <c r="M29" s="136">
        <f t="shared" si="18"/>
        <v>71</v>
      </c>
      <c r="N29" s="127"/>
      <c r="O29" s="135" t="s">
        <v>785</v>
      </c>
      <c r="P29" s="136">
        <v>0.7</v>
      </c>
      <c r="Q29" s="138">
        <v>5.7</v>
      </c>
      <c r="R29" s="137">
        <f>D29</f>
        <v>15</v>
      </c>
      <c r="S29" s="137">
        <f t="shared" si="4"/>
        <v>-9.3000000000000007</v>
      </c>
      <c r="T29" s="136">
        <f t="shared" si="19"/>
        <v>38</v>
      </c>
      <c r="U29" s="127"/>
      <c r="V29" s="135" t="s">
        <v>785</v>
      </c>
      <c r="W29" s="136">
        <v>0.7</v>
      </c>
      <c r="X29" s="138">
        <v>21.66</v>
      </c>
      <c r="Y29" s="137">
        <f>K29</f>
        <v>15</v>
      </c>
      <c r="Z29" s="137" t="e">
        <f>#REF!-Y29</f>
        <v>#REF!</v>
      </c>
      <c r="AA29" s="136">
        <f t="shared" si="9"/>
        <v>144.4</v>
      </c>
    </row>
    <row r="30" spans="1:27" s="129" customFormat="1" ht="33" x14ac:dyDescent="0.3">
      <c r="A30" s="132" t="s">
        <v>786</v>
      </c>
      <c r="B30" s="133"/>
      <c r="C30" s="137">
        <f t="shared" si="20"/>
        <v>0</v>
      </c>
      <c r="D30" s="139"/>
      <c r="E30" s="139"/>
      <c r="F30" s="133"/>
      <c r="G30" s="127"/>
      <c r="H30" s="132" t="s">
        <v>786</v>
      </c>
      <c r="I30" s="133"/>
      <c r="J30" s="134"/>
      <c r="K30" s="139"/>
      <c r="L30" s="139"/>
      <c r="M30" s="133"/>
      <c r="N30" s="127"/>
      <c r="O30" s="132" t="s">
        <v>786</v>
      </c>
      <c r="P30" s="133"/>
      <c r="Q30" s="139"/>
      <c r="R30" s="139"/>
      <c r="S30" s="139"/>
      <c r="T30" s="133"/>
      <c r="U30" s="127"/>
      <c r="V30" s="132" t="s">
        <v>786</v>
      </c>
      <c r="W30" s="133"/>
      <c r="X30" s="134"/>
      <c r="Y30" s="139"/>
      <c r="Z30" s="139"/>
      <c r="AA30" s="133" t="e">
        <f t="shared" si="9"/>
        <v>#DIV/0!</v>
      </c>
    </row>
    <row r="31" spans="1:27" s="129" customFormat="1" ht="33" x14ac:dyDescent="0.3">
      <c r="A31" s="135" t="s">
        <v>787</v>
      </c>
      <c r="B31" s="136">
        <v>2.4</v>
      </c>
      <c r="C31" s="137">
        <f t="shared" si="20"/>
        <v>17.315000000000001</v>
      </c>
      <c r="D31" s="137">
        <v>30</v>
      </c>
      <c r="E31" s="137">
        <f t="shared" ref="E31:E36" si="21">C31-D31</f>
        <v>-12.684999999999999</v>
      </c>
      <c r="F31" s="136">
        <f t="shared" ref="F31:F36" si="22">C31*100/D31</f>
        <v>57.716666666666676</v>
      </c>
      <c r="G31" s="127"/>
      <c r="H31" s="135" t="s">
        <v>787</v>
      </c>
      <c r="I31" s="136">
        <v>2.4</v>
      </c>
      <c r="J31" s="138">
        <v>10.525</v>
      </c>
      <c r="K31" s="137">
        <f>R31</f>
        <v>30</v>
      </c>
      <c r="L31" s="137">
        <f t="shared" ref="L31:L36" si="23">J31-K31</f>
        <v>-19.475000000000001</v>
      </c>
      <c r="M31" s="136">
        <f t="shared" ref="M31:M36" si="24">J31*100/K31</f>
        <v>35.083333333333336</v>
      </c>
      <c r="N31" s="127"/>
      <c r="O31" s="135" t="s">
        <v>787</v>
      </c>
      <c r="P31" s="136">
        <v>2.4</v>
      </c>
      <c r="Q31" s="138">
        <v>3.6900000000000004</v>
      </c>
      <c r="R31" s="137">
        <f>D31</f>
        <v>30</v>
      </c>
      <c r="S31" s="137">
        <f t="shared" ref="S31:S36" si="25">Q31-R31</f>
        <v>-26.31</v>
      </c>
      <c r="T31" s="136">
        <f t="shared" ref="T31:T36" si="26">Q31*100/R31</f>
        <v>12.300000000000002</v>
      </c>
      <c r="U31" s="127"/>
      <c r="V31" s="135" t="s">
        <v>787</v>
      </c>
      <c r="W31" s="136">
        <v>2.4</v>
      </c>
      <c r="X31" s="138">
        <v>3.1</v>
      </c>
      <c r="Y31" s="137">
        <f>K31</f>
        <v>30</v>
      </c>
      <c r="Z31" s="137">
        <f t="shared" ref="Z31:Z33" si="27">X31-Y31</f>
        <v>-26.9</v>
      </c>
      <c r="AA31" s="136">
        <f t="shared" si="9"/>
        <v>10.333333333333334</v>
      </c>
    </row>
    <row r="32" spans="1:27" s="129" customFormat="1" x14ac:dyDescent="0.3">
      <c r="A32" s="135" t="s">
        <v>788</v>
      </c>
      <c r="B32" s="136"/>
      <c r="C32" s="137">
        <f>J32+Q32+X32</f>
        <v>0.05</v>
      </c>
      <c r="D32" s="137"/>
      <c r="E32" s="137">
        <f t="shared" si="21"/>
        <v>0.05</v>
      </c>
      <c r="F32" s="136"/>
      <c r="G32" s="127"/>
      <c r="H32" s="135" t="s">
        <v>788</v>
      </c>
      <c r="I32" s="136"/>
      <c r="J32" s="138">
        <v>0.05</v>
      </c>
      <c r="K32" s="137"/>
      <c r="L32" s="137">
        <f t="shared" si="23"/>
        <v>0.05</v>
      </c>
      <c r="M32" s="136" t="e">
        <f t="shared" si="24"/>
        <v>#DIV/0!</v>
      </c>
      <c r="N32" s="127"/>
      <c r="O32" s="135" t="s">
        <v>788</v>
      </c>
      <c r="P32" s="136"/>
      <c r="Q32" s="138"/>
      <c r="R32" s="137"/>
      <c r="S32" s="137">
        <f t="shared" si="25"/>
        <v>0</v>
      </c>
      <c r="T32" s="136" t="e">
        <f t="shared" si="26"/>
        <v>#DIV/0!</v>
      </c>
      <c r="U32" s="127"/>
      <c r="V32" s="135" t="s">
        <v>788</v>
      </c>
      <c r="W32" s="136"/>
      <c r="X32" s="138">
        <v>0</v>
      </c>
      <c r="Y32" s="137"/>
      <c r="Z32" s="137"/>
      <c r="AA32" s="136"/>
    </row>
    <row r="33" spans="1:27" s="129" customFormat="1" x14ac:dyDescent="0.3">
      <c r="A33" s="135" t="s">
        <v>789</v>
      </c>
      <c r="B33" s="136"/>
      <c r="C33" s="137">
        <f t="shared" si="20"/>
        <v>16.100000000000001</v>
      </c>
      <c r="D33" s="137">
        <v>15</v>
      </c>
      <c r="E33" s="137">
        <f t="shared" si="21"/>
        <v>1.1000000000000014</v>
      </c>
      <c r="F33" s="136">
        <f t="shared" si="22"/>
        <v>107.33333333333334</v>
      </c>
      <c r="G33" s="127"/>
      <c r="H33" s="135" t="s">
        <v>789</v>
      </c>
      <c r="I33" s="136"/>
      <c r="J33" s="138">
        <v>2.4500000000000002</v>
      </c>
      <c r="K33" s="137">
        <f>R33</f>
        <v>15</v>
      </c>
      <c r="L33" s="137">
        <f t="shared" si="23"/>
        <v>-12.55</v>
      </c>
      <c r="M33" s="136">
        <f t="shared" si="24"/>
        <v>16.333333333333336</v>
      </c>
      <c r="N33" s="127"/>
      <c r="O33" s="135" t="s">
        <v>789</v>
      </c>
      <c r="P33" s="136"/>
      <c r="Q33" s="138">
        <v>11.85</v>
      </c>
      <c r="R33" s="137">
        <f>D33</f>
        <v>15</v>
      </c>
      <c r="S33" s="137">
        <f t="shared" si="25"/>
        <v>-3.1500000000000004</v>
      </c>
      <c r="T33" s="136">
        <f t="shared" si="26"/>
        <v>79</v>
      </c>
      <c r="U33" s="127"/>
      <c r="V33" s="135" t="s">
        <v>789</v>
      </c>
      <c r="W33" s="136"/>
      <c r="X33" s="138">
        <v>1.8</v>
      </c>
      <c r="Y33" s="137">
        <f>K33</f>
        <v>15</v>
      </c>
      <c r="Z33" s="137">
        <f t="shared" si="27"/>
        <v>-13.2</v>
      </c>
      <c r="AA33" s="136">
        <f t="shared" si="9"/>
        <v>12</v>
      </c>
    </row>
    <row r="34" spans="1:27" s="129" customFormat="1" x14ac:dyDescent="0.3">
      <c r="A34" s="132" t="s">
        <v>790</v>
      </c>
      <c r="B34" s="133"/>
      <c r="C34" s="139">
        <f>C35/B35+C36/B36</f>
        <v>33.43</v>
      </c>
      <c r="D34" s="139">
        <v>37</v>
      </c>
      <c r="E34" s="139">
        <f t="shared" si="21"/>
        <v>-3.5700000000000003</v>
      </c>
      <c r="F34" s="133">
        <f t="shared" si="22"/>
        <v>90.351351351351354</v>
      </c>
      <c r="G34" s="127"/>
      <c r="H34" s="132" t="s">
        <v>790</v>
      </c>
      <c r="I34" s="133"/>
      <c r="J34" s="134">
        <f>J35/I35+J36/I36</f>
        <v>17.315000000000001</v>
      </c>
      <c r="K34" s="139">
        <f>K35/I35+K36/I36</f>
        <v>36.666666666666664</v>
      </c>
      <c r="L34" s="139">
        <f t="shared" si="23"/>
        <v>-19.351666666666663</v>
      </c>
      <c r="M34" s="133">
        <f t="shared" si="24"/>
        <v>47.222727272727283</v>
      </c>
      <c r="N34" s="127"/>
      <c r="O34" s="132" t="s">
        <v>790</v>
      </c>
      <c r="P34" s="133"/>
      <c r="Q34" s="139">
        <f>Q35/P35+Q36/P36</f>
        <v>10.215</v>
      </c>
      <c r="R34" s="139">
        <f>R35/P35+R36/P36</f>
        <v>36.666666666666664</v>
      </c>
      <c r="S34" s="139">
        <f t="shared" si="25"/>
        <v>-26.451666666666664</v>
      </c>
      <c r="T34" s="133">
        <f t="shared" si="26"/>
        <v>27.859090909090909</v>
      </c>
      <c r="U34" s="127"/>
      <c r="V34" s="132" t="s">
        <v>790</v>
      </c>
      <c r="W34" s="133"/>
      <c r="X34" s="139">
        <f>X35/W35+X36/W36</f>
        <v>5.9</v>
      </c>
      <c r="Y34" s="139">
        <f>Y35/W35+Y36/W36</f>
        <v>36.666666666666664</v>
      </c>
      <c r="Z34" s="139">
        <f>X34-Y34</f>
        <v>-30.766666666666666</v>
      </c>
      <c r="AA34" s="133">
        <f t="shared" si="9"/>
        <v>16.090909090909093</v>
      </c>
    </row>
    <row r="35" spans="1:27" s="129" customFormat="1" x14ac:dyDescent="0.3">
      <c r="A35" s="135" t="s">
        <v>791</v>
      </c>
      <c r="B35" s="136">
        <v>1</v>
      </c>
      <c r="C35" s="137">
        <f t="shared" ref="C35:C36" si="28">J35+Q35+X35</f>
        <v>33.43</v>
      </c>
      <c r="D35" s="137">
        <v>30</v>
      </c>
      <c r="E35" s="137">
        <f t="shared" si="21"/>
        <v>3.4299999999999997</v>
      </c>
      <c r="F35" s="136">
        <f t="shared" si="22"/>
        <v>111.43333333333334</v>
      </c>
      <c r="G35" s="127"/>
      <c r="H35" s="135" t="s">
        <v>791</v>
      </c>
      <c r="I35" s="136">
        <v>1</v>
      </c>
      <c r="J35" s="138">
        <v>17.315000000000001</v>
      </c>
      <c r="K35" s="137">
        <f>R35</f>
        <v>30</v>
      </c>
      <c r="L35" s="137">
        <f t="shared" si="23"/>
        <v>-12.684999999999999</v>
      </c>
      <c r="M35" s="136">
        <f t="shared" si="24"/>
        <v>57.716666666666676</v>
      </c>
      <c r="N35" s="127"/>
      <c r="O35" s="135" t="s">
        <v>791</v>
      </c>
      <c r="P35" s="136">
        <v>1</v>
      </c>
      <c r="Q35" s="138">
        <v>10.215</v>
      </c>
      <c r="R35" s="137">
        <f>D35</f>
        <v>30</v>
      </c>
      <c r="S35" s="137">
        <f t="shared" si="25"/>
        <v>-19.785</v>
      </c>
      <c r="T35" s="136">
        <f t="shared" si="26"/>
        <v>34.049999999999997</v>
      </c>
      <c r="U35" s="127"/>
      <c r="V35" s="135" t="s">
        <v>791</v>
      </c>
      <c r="W35" s="136">
        <v>1</v>
      </c>
      <c r="X35" s="138">
        <v>5.9</v>
      </c>
      <c r="Y35" s="137">
        <f>K35</f>
        <v>30</v>
      </c>
      <c r="Z35" s="137">
        <f t="shared" ref="Z35:Z36" si="29">X35-Y35</f>
        <v>-24.1</v>
      </c>
      <c r="AA35" s="136">
        <f t="shared" si="9"/>
        <v>19.666666666666668</v>
      </c>
    </row>
    <row r="36" spans="1:27" s="129" customFormat="1" x14ac:dyDescent="0.3">
      <c r="A36" s="135" t="s">
        <v>792</v>
      </c>
      <c r="B36" s="136">
        <v>1.5</v>
      </c>
      <c r="C36" s="137">
        <f t="shared" si="28"/>
        <v>0</v>
      </c>
      <c r="D36" s="137">
        <v>10</v>
      </c>
      <c r="E36" s="137">
        <f t="shared" si="21"/>
        <v>-10</v>
      </c>
      <c r="F36" s="136">
        <f t="shared" si="22"/>
        <v>0</v>
      </c>
      <c r="G36" s="127"/>
      <c r="H36" s="135" t="s">
        <v>792</v>
      </c>
      <c r="I36" s="136">
        <v>1.5</v>
      </c>
      <c r="J36" s="138">
        <v>0</v>
      </c>
      <c r="K36" s="137">
        <f>R36</f>
        <v>10</v>
      </c>
      <c r="L36" s="137">
        <f t="shared" si="23"/>
        <v>-10</v>
      </c>
      <c r="M36" s="136">
        <f t="shared" si="24"/>
        <v>0</v>
      </c>
      <c r="N36" s="127"/>
      <c r="O36" s="135" t="s">
        <v>792</v>
      </c>
      <c r="P36" s="136">
        <v>1.5</v>
      </c>
      <c r="Q36" s="138">
        <v>0</v>
      </c>
      <c r="R36" s="137">
        <f>D36</f>
        <v>10</v>
      </c>
      <c r="S36" s="137">
        <f t="shared" si="25"/>
        <v>-10</v>
      </c>
      <c r="T36" s="136">
        <f t="shared" si="26"/>
        <v>0</v>
      </c>
      <c r="U36" s="127"/>
      <c r="V36" s="135" t="s">
        <v>792</v>
      </c>
      <c r="W36" s="136">
        <v>1.5</v>
      </c>
      <c r="X36" s="138">
        <v>0</v>
      </c>
      <c r="Y36" s="137">
        <f>K36</f>
        <v>10</v>
      </c>
      <c r="Z36" s="137">
        <f t="shared" si="29"/>
        <v>-10</v>
      </c>
      <c r="AA36" s="136">
        <f t="shared" si="9"/>
        <v>0</v>
      </c>
    </row>
    <row r="37" spans="1:27" s="129" customFormat="1" x14ac:dyDescent="0.3">
      <c r="A37" s="132" t="s">
        <v>793</v>
      </c>
      <c r="B37" s="132"/>
      <c r="C37" s="132"/>
      <c r="D37" s="132"/>
      <c r="E37" s="132"/>
      <c r="F37" s="132"/>
      <c r="G37" s="127"/>
      <c r="H37" s="132" t="s">
        <v>793</v>
      </c>
      <c r="I37" s="132"/>
      <c r="J37" s="141"/>
      <c r="K37" s="132"/>
      <c r="L37" s="132"/>
      <c r="M37" s="132"/>
      <c r="N37" s="127"/>
      <c r="O37" s="132" t="s">
        <v>793</v>
      </c>
      <c r="P37" s="132"/>
      <c r="Q37" s="132"/>
      <c r="R37" s="132"/>
      <c r="S37" s="132"/>
      <c r="T37" s="132"/>
      <c r="U37" s="127"/>
      <c r="V37" s="132" t="s">
        <v>793</v>
      </c>
      <c r="W37" s="132"/>
      <c r="X37" s="141"/>
      <c r="Y37" s="132"/>
      <c r="Z37" s="132"/>
      <c r="AA37" s="132" t="e">
        <f t="shared" si="9"/>
        <v>#DIV/0!</v>
      </c>
    </row>
    <row r="38" spans="1:27" s="129" customFormat="1" x14ac:dyDescent="0.3">
      <c r="A38" s="135" t="s">
        <v>794</v>
      </c>
      <c r="B38" s="136"/>
      <c r="C38" s="137">
        <f t="shared" ref="C38:C43" si="30">J38+Q38+X38</f>
        <v>1.1000000000000001</v>
      </c>
      <c r="D38" s="138">
        <v>1</v>
      </c>
      <c r="E38" s="137">
        <f t="shared" ref="E38:E43" si="31">C38-D38</f>
        <v>0.10000000000000009</v>
      </c>
      <c r="F38" s="136">
        <f t="shared" ref="F38:F43" si="32">C38*100/D38</f>
        <v>110.00000000000001</v>
      </c>
      <c r="G38" s="127"/>
      <c r="H38" s="135" t="s">
        <v>794</v>
      </c>
      <c r="I38" s="136"/>
      <c r="J38" s="138">
        <v>0.8</v>
      </c>
      <c r="K38" s="138">
        <f t="shared" ref="K38:K43" si="33">R38</f>
        <v>1</v>
      </c>
      <c r="L38" s="137">
        <f t="shared" ref="L38:L43" si="34">J38-K38</f>
        <v>-0.19999999999999996</v>
      </c>
      <c r="M38" s="136">
        <f t="shared" ref="M38:M43" si="35">J38*100/K38</f>
        <v>80</v>
      </c>
      <c r="N38" s="127"/>
      <c r="O38" s="135" t="s">
        <v>794</v>
      </c>
      <c r="P38" s="136"/>
      <c r="Q38" s="138">
        <v>0</v>
      </c>
      <c r="R38" s="138">
        <f t="shared" ref="R38:R43" si="36">D38</f>
        <v>1</v>
      </c>
      <c r="S38" s="137">
        <f t="shared" ref="S38:S43" si="37">Q38-R38</f>
        <v>-1</v>
      </c>
      <c r="T38" s="136">
        <f t="shared" ref="T38:T42" si="38">Q38*100/R38</f>
        <v>0</v>
      </c>
      <c r="U38" s="127"/>
      <c r="V38" s="135" t="s">
        <v>794</v>
      </c>
      <c r="W38" s="136"/>
      <c r="X38" s="138">
        <v>0.3</v>
      </c>
      <c r="Y38" s="138">
        <f t="shared" ref="Y38:Y43" si="39">K38</f>
        <v>1</v>
      </c>
      <c r="Z38" s="137">
        <f t="shared" ref="Z38:Z43" si="40">X38-Y38</f>
        <v>-0.7</v>
      </c>
      <c r="AA38" s="136">
        <f t="shared" si="9"/>
        <v>30</v>
      </c>
    </row>
    <row r="39" spans="1:27" s="129" customFormat="1" x14ac:dyDescent="0.3">
      <c r="A39" s="135" t="s">
        <v>795</v>
      </c>
      <c r="B39" s="136"/>
      <c r="C39" s="137">
        <f t="shared" si="30"/>
        <v>0.8</v>
      </c>
      <c r="D39" s="138">
        <v>3</v>
      </c>
      <c r="E39" s="137">
        <f t="shared" si="31"/>
        <v>-2.2000000000000002</v>
      </c>
      <c r="F39" s="136">
        <f t="shared" si="32"/>
        <v>26.666666666666668</v>
      </c>
      <c r="G39" s="127"/>
      <c r="H39" s="135" t="s">
        <v>795</v>
      </c>
      <c r="I39" s="136"/>
      <c r="J39" s="138">
        <v>0.8</v>
      </c>
      <c r="K39" s="138">
        <f t="shared" si="33"/>
        <v>3</v>
      </c>
      <c r="L39" s="137">
        <f t="shared" si="34"/>
        <v>-2.2000000000000002</v>
      </c>
      <c r="M39" s="136">
        <f t="shared" si="35"/>
        <v>26.666666666666668</v>
      </c>
      <c r="N39" s="127"/>
      <c r="O39" s="135" t="s">
        <v>795</v>
      </c>
      <c r="P39" s="136"/>
      <c r="Q39" s="138">
        <v>0</v>
      </c>
      <c r="R39" s="138">
        <f t="shared" si="36"/>
        <v>3</v>
      </c>
      <c r="S39" s="137">
        <f t="shared" si="37"/>
        <v>-3</v>
      </c>
      <c r="T39" s="136">
        <f t="shared" si="38"/>
        <v>0</v>
      </c>
      <c r="U39" s="127"/>
      <c r="V39" s="135" t="s">
        <v>795</v>
      </c>
      <c r="W39" s="136"/>
      <c r="X39" s="138">
        <v>0</v>
      </c>
      <c r="Y39" s="138">
        <f t="shared" si="39"/>
        <v>3</v>
      </c>
      <c r="Z39" s="137">
        <f t="shared" si="40"/>
        <v>-3</v>
      </c>
      <c r="AA39" s="136">
        <f t="shared" si="9"/>
        <v>0</v>
      </c>
    </row>
    <row r="40" spans="1:27" s="129" customFormat="1" x14ac:dyDescent="0.3">
      <c r="A40" s="135" t="s">
        <v>796</v>
      </c>
      <c r="B40" s="136"/>
      <c r="C40" s="137">
        <f t="shared" si="30"/>
        <v>0.63</v>
      </c>
      <c r="D40" s="138">
        <v>0.2</v>
      </c>
      <c r="E40" s="137">
        <f t="shared" si="31"/>
        <v>0.43</v>
      </c>
      <c r="F40" s="136">
        <f t="shared" si="32"/>
        <v>315</v>
      </c>
      <c r="G40" s="127"/>
      <c r="H40" s="135" t="s">
        <v>796</v>
      </c>
      <c r="I40" s="136"/>
      <c r="J40" s="138">
        <v>0.2</v>
      </c>
      <c r="K40" s="138">
        <f t="shared" si="33"/>
        <v>0.2</v>
      </c>
      <c r="L40" s="137">
        <f t="shared" si="34"/>
        <v>0</v>
      </c>
      <c r="M40" s="136">
        <f t="shared" si="35"/>
        <v>100</v>
      </c>
      <c r="N40" s="127"/>
      <c r="O40" s="135" t="s">
        <v>796</v>
      </c>
      <c r="P40" s="136"/>
      <c r="Q40" s="138">
        <v>0</v>
      </c>
      <c r="R40" s="138">
        <f t="shared" si="36"/>
        <v>0.2</v>
      </c>
      <c r="S40" s="137">
        <f t="shared" si="37"/>
        <v>-0.2</v>
      </c>
      <c r="T40" s="136">
        <f t="shared" si="38"/>
        <v>0</v>
      </c>
      <c r="U40" s="127"/>
      <c r="V40" s="135" t="s">
        <v>796</v>
      </c>
      <c r="W40" s="136"/>
      <c r="X40" s="138">
        <v>0.43</v>
      </c>
      <c r="Y40" s="138">
        <f t="shared" si="39"/>
        <v>0.2</v>
      </c>
      <c r="Z40" s="137">
        <f t="shared" si="40"/>
        <v>0.22999999999999998</v>
      </c>
      <c r="AA40" s="136">
        <f t="shared" si="9"/>
        <v>215</v>
      </c>
    </row>
    <row r="41" spans="1:27" s="129" customFormat="1" x14ac:dyDescent="0.3">
      <c r="A41" s="135" t="s">
        <v>797</v>
      </c>
      <c r="B41" s="136"/>
      <c r="C41" s="137">
        <f t="shared" si="30"/>
        <v>2.87</v>
      </c>
      <c r="D41" s="138">
        <v>3</v>
      </c>
      <c r="E41" s="137">
        <f t="shared" si="31"/>
        <v>-0.12999999999999989</v>
      </c>
      <c r="F41" s="136">
        <f t="shared" si="32"/>
        <v>95.666666666666671</v>
      </c>
      <c r="G41" s="127"/>
      <c r="H41" s="135" t="s">
        <v>797</v>
      </c>
      <c r="I41" s="136"/>
      <c r="J41" s="138">
        <v>0.54</v>
      </c>
      <c r="K41" s="138">
        <f t="shared" si="33"/>
        <v>3</v>
      </c>
      <c r="L41" s="137">
        <f t="shared" si="34"/>
        <v>-2.46</v>
      </c>
      <c r="M41" s="136">
        <f t="shared" si="35"/>
        <v>18</v>
      </c>
      <c r="N41" s="127"/>
      <c r="O41" s="135" t="s">
        <v>797</v>
      </c>
      <c r="P41" s="136"/>
      <c r="Q41" s="138">
        <v>1.95</v>
      </c>
      <c r="R41" s="138">
        <f t="shared" si="36"/>
        <v>3</v>
      </c>
      <c r="S41" s="137">
        <f t="shared" si="37"/>
        <v>-1.05</v>
      </c>
      <c r="T41" s="136">
        <f t="shared" si="38"/>
        <v>65</v>
      </c>
      <c r="U41" s="127"/>
      <c r="V41" s="135" t="s">
        <v>797</v>
      </c>
      <c r="W41" s="136"/>
      <c r="X41" s="138">
        <v>0.38</v>
      </c>
      <c r="Y41" s="138">
        <f t="shared" si="39"/>
        <v>3</v>
      </c>
      <c r="Z41" s="137">
        <f t="shared" si="40"/>
        <v>-2.62</v>
      </c>
      <c r="AA41" s="136">
        <f t="shared" si="9"/>
        <v>12.666666666666666</v>
      </c>
    </row>
    <row r="42" spans="1:27" s="129" customFormat="1" x14ac:dyDescent="0.3">
      <c r="A42" s="135" t="s">
        <v>798</v>
      </c>
      <c r="B42" s="136"/>
      <c r="C42" s="137">
        <f t="shared" si="30"/>
        <v>0</v>
      </c>
      <c r="D42" s="138">
        <v>3</v>
      </c>
      <c r="E42" s="137">
        <f t="shared" si="31"/>
        <v>-3</v>
      </c>
      <c r="F42" s="136">
        <f t="shared" si="32"/>
        <v>0</v>
      </c>
      <c r="G42" s="127"/>
      <c r="H42" s="135" t="s">
        <v>798</v>
      </c>
      <c r="I42" s="136"/>
      <c r="J42" s="138">
        <v>0</v>
      </c>
      <c r="K42" s="138">
        <f t="shared" si="33"/>
        <v>3</v>
      </c>
      <c r="L42" s="137">
        <f t="shared" si="34"/>
        <v>-3</v>
      </c>
      <c r="M42" s="136">
        <f t="shared" si="35"/>
        <v>0</v>
      </c>
      <c r="N42" s="127"/>
      <c r="O42" s="135" t="s">
        <v>798</v>
      </c>
      <c r="P42" s="136"/>
      <c r="Q42" s="138">
        <v>0</v>
      </c>
      <c r="R42" s="138">
        <f t="shared" si="36"/>
        <v>3</v>
      </c>
      <c r="S42" s="137">
        <f t="shared" si="37"/>
        <v>-3</v>
      </c>
      <c r="T42" s="136">
        <f t="shared" si="38"/>
        <v>0</v>
      </c>
      <c r="U42" s="127"/>
      <c r="V42" s="135" t="s">
        <v>798</v>
      </c>
      <c r="W42" s="136"/>
      <c r="X42" s="138">
        <v>0</v>
      </c>
      <c r="Y42" s="138">
        <f t="shared" si="39"/>
        <v>3</v>
      </c>
      <c r="Z42" s="137">
        <f t="shared" si="40"/>
        <v>-3</v>
      </c>
      <c r="AA42" s="136">
        <f t="shared" si="9"/>
        <v>0</v>
      </c>
    </row>
    <row r="43" spans="1:27" s="129" customFormat="1" x14ac:dyDescent="0.3">
      <c r="A43" s="135" t="s">
        <v>799</v>
      </c>
      <c r="B43" s="136"/>
      <c r="C43" s="137">
        <f t="shared" si="30"/>
        <v>0</v>
      </c>
      <c r="D43" s="138">
        <v>2</v>
      </c>
      <c r="E43" s="137">
        <f t="shared" si="31"/>
        <v>-2</v>
      </c>
      <c r="F43" s="136">
        <f t="shared" si="32"/>
        <v>0</v>
      </c>
      <c r="G43" s="127"/>
      <c r="H43" s="135" t="s">
        <v>799</v>
      </c>
      <c r="I43" s="136"/>
      <c r="J43" s="138">
        <v>0</v>
      </c>
      <c r="K43" s="138">
        <f t="shared" si="33"/>
        <v>2</v>
      </c>
      <c r="L43" s="137">
        <f t="shared" si="34"/>
        <v>-2</v>
      </c>
      <c r="M43" s="136">
        <f t="shared" si="35"/>
        <v>0</v>
      </c>
      <c r="N43" s="127"/>
      <c r="O43" s="135" t="s">
        <v>799</v>
      </c>
      <c r="P43" s="136"/>
      <c r="Q43" s="138">
        <v>0</v>
      </c>
      <c r="R43" s="138">
        <f t="shared" si="36"/>
        <v>2</v>
      </c>
      <c r="S43" s="137">
        <f t="shared" si="37"/>
        <v>-2</v>
      </c>
      <c r="T43" s="136">
        <f>Q43*100/R43</f>
        <v>0</v>
      </c>
      <c r="U43" s="127"/>
      <c r="V43" s="135" t="s">
        <v>799</v>
      </c>
      <c r="W43" s="136"/>
      <c r="X43" s="138">
        <v>0</v>
      </c>
      <c r="Y43" s="138">
        <f t="shared" si="39"/>
        <v>2</v>
      </c>
      <c r="Z43" s="137">
        <f t="shared" si="40"/>
        <v>-2</v>
      </c>
      <c r="AA43" s="136">
        <f>X43*100/Y43</f>
        <v>0</v>
      </c>
    </row>
    <row r="44" spans="1:27" s="146" customFormat="1" x14ac:dyDescent="0.3">
      <c r="A44" s="131" t="s">
        <v>800</v>
      </c>
      <c r="B44" s="142"/>
      <c r="C44" s="143">
        <f>C38+C39+C40+C41+C43+C36+C35+C33+C31+C29+C28+C27+C26+C25+C22+C21+C20+C18+C17+C15+C14+C13+C12+C11+C10+C9+C8+C7+C6+C42+C32</f>
        <v>1397.7921999999999</v>
      </c>
      <c r="D44" s="144">
        <f>D38+D39+D40+D41+D43+D36+D35+D33+D31+D29+D28+D27+D26+D25+D22+D21+D20+D18+D17+D15+D14+D13+D12+D11+D10+D9+D8+D7+D6+D42</f>
        <v>2028.2</v>
      </c>
      <c r="E44" s="142"/>
      <c r="F44" s="145"/>
      <c r="H44" s="147" t="s">
        <v>800</v>
      </c>
      <c r="I44" s="142"/>
      <c r="J44" s="143">
        <f>J38+J39+J40+J41+J43+J36+J35+J33+J31+J29+J28+J27+J26+J25+J22+J21+J20+J18+J17+J15+J14+J13+J12+J11+J10+J9+J8+J7+J6+J42+J32</f>
        <v>424.13353333333328</v>
      </c>
      <c r="K44" s="144">
        <f>K38+K39+K40+K41+K43+K36+K35+K33+K31+K29+K28+K27+K26+K25+K22+K21+K20+K18+K17+K15+K14+K13+K12+K11+K10+K9+K8+K7+K6+K42</f>
        <v>2028.2</v>
      </c>
      <c r="L44" s="142"/>
      <c r="M44" s="145"/>
      <c r="O44" s="147" t="s">
        <v>800</v>
      </c>
      <c r="P44" s="142"/>
      <c r="Q44" s="144">
        <f>Q38+Q39+Q40+Q41+Q43+Q36+Q35+Q33+Q31+Q29+Q28+Q27+Q26+Q25+Q22+Q21+Q20+Q18+Q17+Q15+Q14+Q13+Q12+Q11+Q10+Q9+Q8+Q7+Q6+Q42</f>
        <v>621.67866666666669</v>
      </c>
      <c r="R44" s="144">
        <f>R38+R39+R40+R41+R43+R36+R35+R33+R31+R29+R28+R27+R26+R25+R22+R21+R20+R18+R17+R15+R14+R13+R12+R11+R10+R9+R8+R7+R6+R42</f>
        <v>2028.2</v>
      </c>
      <c r="S44" s="142"/>
      <c r="T44" s="145"/>
      <c r="V44" s="147" t="s">
        <v>800</v>
      </c>
      <c r="W44" s="142"/>
      <c r="X44" s="143">
        <f>X38+X39+X40+X41+X43+X36+X35+X33+X31+X29+X28+X27+X26+X25+X22+X21+X20+X18+X17+X15+X14+X13+X12+X11+X10+X9+X8+X7+X6+X42+X32</f>
        <v>351.98</v>
      </c>
      <c r="Y44" s="144">
        <f>Y38+Y39+Y40+Y41+Y43+Y36+Y35+Y33+Y31+Y29+Y28+Y27+Y26+Y25+Y22+Y21+Y20+Y18+Y17+Y15+Y14+Y13+Y12+Y11+Y10+Y9+Y8+Y7+Y6+Y42</f>
        <v>2028.2</v>
      </c>
      <c r="Z44" s="142"/>
      <c r="AA44" s="145"/>
    </row>
    <row r="45" spans="1:27" s="129" customFormat="1" x14ac:dyDescent="0.3">
      <c r="A45" s="127"/>
      <c r="B45" s="127"/>
      <c r="C45" s="148"/>
      <c r="D45" s="127"/>
      <c r="E45" s="127"/>
      <c r="F45" s="127"/>
      <c r="G45" s="127"/>
      <c r="H45" s="127"/>
      <c r="I45" s="127"/>
      <c r="J45" s="148"/>
      <c r="K45" s="127"/>
      <c r="L45" s="127"/>
      <c r="M45" s="127"/>
      <c r="N45" s="127"/>
      <c r="O45" s="127"/>
      <c r="P45" s="127"/>
      <c r="Q45" s="148"/>
      <c r="R45" s="127"/>
      <c r="S45" s="127"/>
      <c r="T45" s="127"/>
      <c r="U45" s="127"/>
      <c r="V45" s="127"/>
      <c r="W45" s="127"/>
      <c r="X45" s="148"/>
      <c r="Y45" s="127"/>
      <c r="Z45" s="127"/>
      <c r="AA45" s="127"/>
    </row>
    <row r="50" spans="9:9" s="129" customFormat="1" x14ac:dyDescent="0.3">
      <c r="I50" s="148"/>
    </row>
  </sheetData>
  <mergeCells count="13">
    <mergeCell ref="A1:F1"/>
    <mergeCell ref="B4:B5"/>
    <mergeCell ref="I4:I5"/>
    <mergeCell ref="P4:P5"/>
    <mergeCell ref="W4:W5"/>
    <mergeCell ref="A2:F2"/>
    <mergeCell ref="H2:M2"/>
    <mergeCell ref="O2:T2"/>
    <mergeCell ref="V2:AA2"/>
    <mergeCell ref="A3:F3"/>
    <mergeCell ref="H3:M3"/>
    <mergeCell ref="O3:T3"/>
    <mergeCell ref="V3:AA3"/>
  </mergeCells>
  <pageMargins left="0.25" right="0.25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5"/>
  <sheetViews>
    <sheetView workbookViewId="0">
      <selection activeCell="G25" sqref="G25"/>
    </sheetView>
  </sheetViews>
  <sheetFormatPr defaultRowHeight="15" x14ac:dyDescent="0.25"/>
  <cols>
    <col min="2" max="2" width="29.42578125" bestFit="1" customWidth="1"/>
    <col min="3" max="4" width="8.140625" bestFit="1" customWidth="1"/>
    <col min="5" max="5" width="11" bestFit="1" customWidth="1"/>
    <col min="6" max="6" width="9" bestFit="1" customWidth="1"/>
    <col min="7" max="7" width="40.140625" customWidth="1"/>
  </cols>
  <sheetData>
    <row r="1" spans="2:8" x14ac:dyDescent="0.25">
      <c r="B1" s="149"/>
      <c r="C1" s="149"/>
      <c r="D1" s="149"/>
      <c r="E1" s="149"/>
      <c r="F1" s="149"/>
      <c r="G1" s="150" t="s">
        <v>740</v>
      </c>
      <c r="H1" s="149"/>
    </row>
    <row r="2" spans="2:8" ht="30" customHeight="1" x14ac:dyDescent="0.25">
      <c r="B2" s="335" t="s">
        <v>822</v>
      </c>
      <c r="C2" s="335"/>
      <c r="D2" s="335"/>
      <c r="E2" s="335"/>
      <c r="F2" s="335"/>
      <c r="G2" s="335"/>
      <c r="H2" s="149"/>
    </row>
    <row r="3" spans="2:8" ht="15.75" x14ac:dyDescent="0.25">
      <c r="B3" s="336" t="s">
        <v>801</v>
      </c>
      <c r="C3" s="336"/>
      <c r="D3" s="336"/>
      <c r="E3" s="336"/>
      <c r="F3" s="336"/>
      <c r="G3" s="149"/>
      <c r="H3" s="154"/>
    </row>
    <row r="4" spans="2:8" ht="71.25" x14ac:dyDescent="0.25">
      <c r="B4" s="153" t="s">
        <v>802</v>
      </c>
      <c r="C4" s="153" t="s">
        <v>744</v>
      </c>
      <c r="D4" s="153" t="s">
        <v>745</v>
      </c>
      <c r="E4" s="153" t="s">
        <v>746</v>
      </c>
      <c r="F4" s="151" t="s">
        <v>803</v>
      </c>
      <c r="G4" s="153" t="s">
        <v>416</v>
      </c>
      <c r="H4" s="149"/>
    </row>
    <row r="5" spans="2:8" ht="60" x14ac:dyDescent="0.25">
      <c r="B5" s="155" t="s">
        <v>804</v>
      </c>
      <c r="C5" s="156">
        <v>77</v>
      </c>
      <c r="D5" s="156">
        <v>79</v>
      </c>
      <c r="E5" s="156">
        <v>335</v>
      </c>
      <c r="F5" s="156">
        <v>2350</v>
      </c>
      <c r="G5" s="334" t="s">
        <v>935</v>
      </c>
      <c r="H5" s="149"/>
    </row>
    <row r="6" spans="2:8" ht="75" x14ac:dyDescent="0.25">
      <c r="B6" s="155" t="s">
        <v>806</v>
      </c>
      <c r="C6" s="157">
        <v>0.13106382978723405</v>
      </c>
      <c r="D6" s="157">
        <v>0.30255319148936172</v>
      </c>
      <c r="E6" s="157">
        <v>0.57021276595744685</v>
      </c>
      <c r="F6" s="158">
        <v>1.0038297872340425</v>
      </c>
      <c r="G6" s="334"/>
      <c r="H6" s="149"/>
    </row>
    <row r="7" spans="2:8" ht="60" x14ac:dyDescent="0.25">
      <c r="B7" s="159" t="s">
        <v>807</v>
      </c>
      <c r="C7" s="160">
        <v>63</v>
      </c>
      <c r="D7" s="160">
        <v>70</v>
      </c>
      <c r="E7" s="160">
        <v>305</v>
      </c>
      <c r="F7" s="160">
        <v>2100</v>
      </c>
      <c r="G7" s="334" t="s">
        <v>936</v>
      </c>
      <c r="H7" s="149"/>
    </row>
    <row r="8" spans="2:8" ht="75" x14ac:dyDescent="0.25">
      <c r="B8" s="159" t="s">
        <v>809</v>
      </c>
      <c r="C8" s="161">
        <v>0.12</v>
      </c>
      <c r="D8" s="161">
        <v>0.3</v>
      </c>
      <c r="E8" s="161">
        <v>0.580952380952381</v>
      </c>
      <c r="F8" s="162">
        <v>1.000952380952381</v>
      </c>
      <c r="G8" s="334"/>
      <c r="H8" s="149"/>
    </row>
    <row r="9" spans="2:8" ht="75" x14ac:dyDescent="0.25">
      <c r="B9" s="159" t="s">
        <v>810</v>
      </c>
      <c r="C9" s="161" t="s">
        <v>811</v>
      </c>
      <c r="D9" s="161" t="s">
        <v>812</v>
      </c>
      <c r="E9" s="161" t="s">
        <v>813</v>
      </c>
      <c r="F9" s="162"/>
      <c r="G9" s="334"/>
      <c r="H9" s="149"/>
    </row>
    <row r="10" spans="2:8" ht="90" x14ac:dyDescent="0.25">
      <c r="B10" s="163" t="s">
        <v>814</v>
      </c>
      <c r="C10" s="164">
        <v>75</v>
      </c>
      <c r="D10" s="164">
        <v>90</v>
      </c>
      <c r="E10" s="164">
        <v>300</v>
      </c>
      <c r="F10" s="164">
        <v>2310</v>
      </c>
      <c r="G10" s="334" t="s">
        <v>937</v>
      </c>
      <c r="H10" s="149"/>
    </row>
    <row r="11" spans="2:8" ht="75" x14ac:dyDescent="0.25">
      <c r="B11" s="163" t="s">
        <v>816</v>
      </c>
      <c r="C11" s="165">
        <v>0.12987012987012986</v>
      </c>
      <c r="D11" s="165">
        <v>0.35064935064935066</v>
      </c>
      <c r="E11" s="165">
        <v>0.51948051948051943</v>
      </c>
      <c r="F11" s="165">
        <v>1</v>
      </c>
      <c r="G11" s="334"/>
      <c r="H11" s="149"/>
    </row>
    <row r="12" spans="2:8" ht="105" x14ac:dyDescent="0.25">
      <c r="B12" s="166" t="s">
        <v>817</v>
      </c>
      <c r="C12" s="167">
        <v>99</v>
      </c>
      <c r="D12" s="167">
        <v>101</v>
      </c>
      <c r="E12" s="167">
        <v>320</v>
      </c>
      <c r="F12" s="167">
        <v>2585</v>
      </c>
      <c r="G12" s="334" t="s">
        <v>938</v>
      </c>
      <c r="H12" s="149"/>
    </row>
    <row r="13" spans="2:8" ht="75" x14ac:dyDescent="0.25">
      <c r="B13" s="166" t="s">
        <v>818</v>
      </c>
      <c r="C13" s="168">
        <v>0.15319148936170213</v>
      </c>
      <c r="D13" s="168">
        <v>0.35164410058027079</v>
      </c>
      <c r="E13" s="168">
        <v>0.49516441005802708</v>
      </c>
      <c r="F13" s="168">
        <v>1</v>
      </c>
      <c r="G13" s="334"/>
      <c r="H13" s="149"/>
    </row>
    <row r="15" spans="2:8" ht="28.5" x14ac:dyDescent="0.25">
      <c r="B15" s="151" t="s">
        <v>827</v>
      </c>
      <c r="C15" s="169">
        <v>23.93</v>
      </c>
      <c r="D15" s="169">
        <v>23.85</v>
      </c>
      <c r="E15" s="169">
        <v>81.52</v>
      </c>
      <c r="F15" s="169">
        <v>643.29999999999995</v>
      </c>
      <c r="G15" s="149"/>
      <c r="H15" s="149"/>
    </row>
    <row r="16" spans="2:8" x14ac:dyDescent="0.25">
      <c r="B16" s="151"/>
      <c r="C16" s="169"/>
      <c r="D16" s="169"/>
      <c r="E16" s="169"/>
      <c r="F16" s="169"/>
      <c r="G16" s="149"/>
      <c r="H16" s="149"/>
    </row>
    <row r="17" spans="2:6" ht="60" x14ac:dyDescent="0.25">
      <c r="B17" s="152" t="s">
        <v>819</v>
      </c>
      <c r="C17" s="170">
        <f>C15*4/F15</f>
        <v>0.14879527436654749</v>
      </c>
      <c r="D17" s="170">
        <f>D15*9/F15</f>
        <v>0.33367013834913728</v>
      </c>
      <c r="E17" s="170">
        <f>E15*4/F15</f>
        <v>0.50688636716928337</v>
      </c>
      <c r="F17" s="171"/>
    </row>
    <row r="19" spans="2:6" ht="28.5" x14ac:dyDescent="0.25">
      <c r="B19" s="174" t="s">
        <v>828</v>
      </c>
      <c r="C19" s="178">
        <v>33.799999999999997</v>
      </c>
      <c r="D19" s="178">
        <v>32.130000000000003</v>
      </c>
      <c r="E19" s="178">
        <v>110</v>
      </c>
      <c r="F19" s="178">
        <v>869.27</v>
      </c>
    </row>
    <row r="20" spans="2:6" x14ac:dyDescent="0.25">
      <c r="B20" s="174"/>
      <c r="C20" s="178"/>
      <c r="D20" s="178"/>
      <c r="E20" s="178"/>
      <c r="F20" s="178"/>
    </row>
    <row r="21" spans="2:6" ht="45" x14ac:dyDescent="0.25">
      <c r="B21" s="175" t="s">
        <v>831</v>
      </c>
      <c r="C21" s="179">
        <f>C19*4/F19</f>
        <v>0.1555328033867498</v>
      </c>
      <c r="D21" s="179">
        <f>D19*9/F19</f>
        <v>0.33265843753954472</v>
      </c>
      <c r="E21" s="179">
        <f>E19*4/F19</f>
        <v>0.5061718453414934</v>
      </c>
      <c r="F21" s="180"/>
    </row>
    <row r="23" spans="2:6" ht="28.5" x14ac:dyDescent="0.25">
      <c r="B23" s="174" t="s">
        <v>829</v>
      </c>
      <c r="C23" s="178">
        <v>14.07</v>
      </c>
      <c r="D23" s="178">
        <v>12.87</v>
      </c>
      <c r="E23" s="178">
        <v>50.8</v>
      </c>
      <c r="F23" s="178">
        <v>382.39</v>
      </c>
    </row>
    <row r="24" spans="2:6" x14ac:dyDescent="0.25">
      <c r="B24" s="174"/>
      <c r="C24" s="178"/>
      <c r="D24" s="178"/>
      <c r="E24" s="178"/>
      <c r="F24" s="178"/>
    </row>
    <row r="25" spans="2:6" ht="60" x14ac:dyDescent="0.25">
      <c r="B25" s="175" t="s">
        <v>832</v>
      </c>
      <c r="C25" s="179">
        <f>C23*4/F23</f>
        <v>0.14717958105598997</v>
      </c>
      <c r="D25" s="179">
        <f>D23*9/F23</f>
        <v>0.30291064096864456</v>
      </c>
      <c r="E25" s="179">
        <f>E23*4/F23</f>
        <v>0.53139464944166948</v>
      </c>
      <c r="F25" s="180"/>
    </row>
  </sheetData>
  <mergeCells count="6">
    <mergeCell ref="G7:G9"/>
    <mergeCell ref="G10:G11"/>
    <mergeCell ref="G12:G13"/>
    <mergeCell ref="B2:G2"/>
    <mergeCell ref="B3:F3"/>
    <mergeCell ref="G5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3"/>
  <sheetViews>
    <sheetView workbookViewId="0">
      <selection activeCell="M34" sqref="M34"/>
    </sheetView>
  </sheetViews>
  <sheetFormatPr defaultRowHeight="15" x14ac:dyDescent="0.25"/>
  <cols>
    <col min="2" max="2" width="29.42578125" bestFit="1" customWidth="1"/>
    <col min="3" max="4" width="8.140625" bestFit="1" customWidth="1"/>
    <col min="5" max="5" width="11" bestFit="1" customWidth="1"/>
    <col min="6" max="6" width="9" bestFit="1" customWidth="1"/>
    <col min="7" max="7" width="34.5703125" bestFit="1" customWidth="1"/>
    <col min="8" max="8" width="7" bestFit="1" customWidth="1"/>
  </cols>
  <sheetData>
    <row r="1" spans="2:8" x14ac:dyDescent="0.25">
      <c r="B1" s="172"/>
      <c r="C1" s="172"/>
      <c r="D1" s="172"/>
      <c r="E1" s="172"/>
      <c r="F1" s="172"/>
      <c r="G1" s="173" t="s">
        <v>824</v>
      </c>
      <c r="H1" s="172"/>
    </row>
    <row r="2" spans="2:8" ht="15" customHeight="1" x14ac:dyDescent="0.25">
      <c r="B2" s="335" t="s">
        <v>822</v>
      </c>
      <c r="C2" s="335"/>
      <c r="D2" s="335"/>
      <c r="E2" s="335"/>
      <c r="F2" s="335"/>
      <c r="G2" s="335"/>
      <c r="H2" s="172"/>
    </row>
    <row r="3" spans="2:8" ht="15.75" x14ac:dyDescent="0.25">
      <c r="B3" s="337" t="s">
        <v>820</v>
      </c>
      <c r="C3" s="337"/>
      <c r="D3" s="337"/>
      <c r="E3" s="337"/>
      <c r="F3" s="337"/>
      <c r="G3" s="337"/>
      <c r="H3" s="177"/>
    </row>
    <row r="4" spans="2:8" ht="72" thickBot="1" x14ac:dyDescent="0.3">
      <c r="B4" s="181" t="s">
        <v>802</v>
      </c>
      <c r="C4" s="181" t="s">
        <v>744</v>
      </c>
      <c r="D4" s="181" t="s">
        <v>745</v>
      </c>
      <c r="E4" s="181" t="s">
        <v>746</v>
      </c>
      <c r="F4" s="182" t="s">
        <v>803</v>
      </c>
      <c r="G4" s="176" t="s">
        <v>416</v>
      </c>
      <c r="H4" s="172"/>
    </row>
    <row r="5" spans="2:8" ht="60" x14ac:dyDescent="0.25">
      <c r="B5" s="183" t="s">
        <v>804</v>
      </c>
      <c r="C5" s="184">
        <v>77</v>
      </c>
      <c r="D5" s="184">
        <v>79</v>
      </c>
      <c r="E5" s="184">
        <v>335</v>
      </c>
      <c r="F5" s="185">
        <v>2350</v>
      </c>
      <c r="G5" s="334" t="s">
        <v>805</v>
      </c>
      <c r="H5" s="172"/>
    </row>
    <row r="6" spans="2:8" ht="75.75" thickBot="1" x14ac:dyDescent="0.3">
      <c r="B6" s="186" t="s">
        <v>806</v>
      </c>
      <c r="C6" s="187">
        <v>0.13106382978723405</v>
      </c>
      <c r="D6" s="187">
        <v>0.30255319148936172</v>
      </c>
      <c r="E6" s="187">
        <v>0.57021276595744685</v>
      </c>
      <c r="F6" s="188">
        <v>1.0038297872340425</v>
      </c>
      <c r="G6" s="334"/>
      <c r="H6" s="172"/>
    </row>
    <row r="7" spans="2:8" ht="60" x14ac:dyDescent="0.25">
      <c r="B7" s="189" t="s">
        <v>807</v>
      </c>
      <c r="C7" s="190">
        <v>63</v>
      </c>
      <c r="D7" s="190">
        <v>70</v>
      </c>
      <c r="E7" s="190">
        <v>305</v>
      </c>
      <c r="F7" s="191">
        <v>2100</v>
      </c>
      <c r="G7" s="334" t="s">
        <v>808</v>
      </c>
      <c r="H7" s="172"/>
    </row>
    <row r="8" spans="2:8" ht="75.75" thickBot="1" x14ac:dyDescent="0.3">
      <c r="B8" s="192" t="s">
        <v>809</v>
      </c>
      <c r="C8" s="193">
        <v>0.12</v>
      </c>
      <c r="D8" s="193">
        <v>0.3</v>
      </c>
      <c r="E8" s="193">
        <v>0.580952380952381</v>
      </c>
      <c r="F8" s="194">
        <v>1.000952380952381</v>
      </c>
      <c r="G8" s="334"/>
      <c r="H8" s="172"/>
    </row>
    <row r="9" spans="2:8" ht="75.75" thickBot="1" x14ac:dyDescent="0.3">
      <c r="B9" s="195" t="s">
        <v>810</v>
      </c>
      <c r="C9" s="193" t="s">
        <v>811</v>
      </c>
      <c r="D9" s="193" t="s">
        <v>812</v>
      </c>
      <c r="E9" s="193" t="s">
        <v>813</v>
      </c>
      <c r="F9" s="196"/>
      <c r="G9" s="334"/>
      <c r="H9" s="172"/>
    </row>
    <row r="10" spans="2:8" ht="90" x14ac:dyDescent="0.25">
      <c r="B10" s="197" t="s">
        <v>821</v>
      </c>
      <c r="C10" s="198">
        <v>66</v>
      </c>
      <c r="D10" s="198">
        <v>74</v>
      </c>
      <c r="E10" s="198">
        <v>319</v>
      </c>
      <c r="F10" s="199">
        <v>2206</v>
      </c>
      <c r="G10" s="334" t="s">
        <v>815</v>
      </c>
      <c r="H10" s="172"/>
    </row>
    <row r="11" spans="2:8" ht="75.75" thickBot="1" x14ac:dyDescent="0.3">
      <c r="B11" s="200" t="s">
        <v>816</v>
      </c>
      <c r="C11" s="201">
        <v>0.11967361740707162</v>
      </c>
      <c r="D11" s="201">
        <v>0.30190389845874888</v>
      </c>
      <c r="E11" s="201">
        <v>0.57842248413417952</v>
      </c>
      <c r="F11" s="202">
        <v>1</v>
      </c>
      <c r="G11" s="334"/>
      <c r="H11" s="172"/>
    </row>
    <row r="12" spans="2:8" ht="105.75" thickBot="1" x14ac:dyDescent="0.3">
      <c r="B12" s="203" t="s">
        <v>817</v>
      </c>
      <c r="C12" s="204">
        <v>80</v>
      </c>
      <c r="D12" s="204">
        <v>82</v>
      </c>
      <c r="E12" s="204">
        <v>350</v>
      </c>
      <c r="F12" s="205">
        <v>2468</v>
      </c>
      <c r="G12" s="334" t="s">
        <v>830</v>
      </c>
      <c r="H12" s="173"/>
    </row>
    <row r="13" spans="2:8" ht="75.75" thickBot="1" x14ac:dyDescent="0.3">
      <c r="B13" s="206" t="s">
        <v>818</v>
      </c>
      <c r="C13" s="207">
        <v>0.12965964343598055</v>
      </c>
      <c r="D13" s="207">
        <v>0.29902755267423015</v>
      </c>
      <c r="E13" s="207">
        <v>0.5672609400324149</v>
      </c>
      <c r="F13" s="208">
        <v>0.99594813614262556</v>
      </c>
      <c r="G13" s="334"/>
      <c r="H13" s="172"/>
    </row>
  </sheetData>
  <mergeCells count="6">
    <mergeCell ref="G12:G13"/>
    <mergeCell ref="B2:G2"/>
    <mergeCell ref="B3:G3"/>
    <mergeCell ref="G5:G6"/>
    <mergeCell ref="G7:G9"/>
    <mergeCell ref="G10:G1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E1" sqref="E1"/>
    </sheetView>
  </sheetViews>
  <sheetFormatPr defaultColWidth="9.140625" defaultRowHeight="11.25" x14ac:dyDescent="0.2"/>
  <cols>
    <col min="1" max="1" width="13.42578125" style="94" customWidth="1"/>
    <col min="2" max="2" width="34.5703125" style="94" customWidth="1"/>
    <col min="3" max="3" width="13.42578125" style="94" customWidth="1"/>
    <col min="4" max="4" width="33.7109375" style="94" customWidth="1"/>
    <col min="5" max="5" width="29" style="94" customWidth="1"/>
    <col min="6" max="1025" width="7.5703125" style="94" customWidth="1"/>
    <col min="1026" max="16384" width="9.140625" style="94"/>
  </cols>
  <sheetData>
    <row r="1" spans="1:5" ht="16.5" x14ac:dyDescent="0.3">
      <c r="A1" s="92"/>
      <c r="B1" s="92"/>
      <c r="C1" s="92"/>
      <c r="D1" s="92"/>
      <c r="E1" s="93" t="s">
        <v>825</v>
      </c>
    </row>
    <row r="2" spans="1:5" ht="30.75" customHeight="1" x14ac:dyDescent="0.2">
      <c r="A2" s="338" t="s">
        <v>413</v>
      </c>
      <c r="B2" s="338"/>
      <c r="C2" s="338"/>
      <c r="D2" s="338"/>
      <c r="E2" s="338"/>
    </row>
    <row r="3" spans="1:5" ht="16.5" x14ac:dyDescent="0.3">
      <c r="A3" s="92"/>
      <c r="B3" s="92"/>
      <c r="C3" s="92"/>
      <c r="D3" s="92"/>
      <c r="E3" s="92"/>
    </row>
    <row r="4" spans="1:5" ht="16.5" x14ac:dyDescent="0.3">
      <c r="A4" s="95" t="s">
        <v>414</v>
      </c>
      <c r="B4" s="95" t="s">
        <v>415</v>
      </c>
      <c r="C4" s="95" t="s">
        <v>414</v>
      </c>
      <c r="D4" s="95" t="s">
        <v>415</v>
      </c>
      <c r="E4" s="95" t="s">
        <v>416</v>
      </c>
    </row>
    <row r="5" spans="1:5" ht="16.5" x14ac:dyDescent="0.3">
      <c r="A5" s="96" t="s">
        <v>326</v>
      </c>
      <c r="B5" s="97" t="s">
        <v>246</v>
      </c>
      <c r="C5" s="96" t="s">
        <v>326</v>
      </c>
      <c r="D5" s="97" t="s">
        <v>246</v>
      </c>
      <c r="E5" s="98" t="s">
        <v>417</v>
      </c>
    </row>
    <row r="6" spans="1:5" ht="33" x14ac:dyDescent="0.3">
      <c r="A6" s="99" t="s">
        <v>334</v>
      </c>
      <c r="B6" s="97" t="s">
        <v>257</v>
      </c>
      <c r="C6" s="99" t="s">
        <v>418</v>
      </c>
      <c r="D6" s="97" t="s">
        <v>419</v>
      </c>
      <c r="E6" s="98"/>
    </row>
    <row r="7" spans="1:5" ht="16.5" x14ac:dyDescent="0.3">
      <c r="A7" s="99" t="s">
        <v>341</v>
      </c>
      <c r="B7" s="97" t="s">
        <v>284</v>
      </c>
      <c r="C7" s="99" t="s">
        <v>420</v>
      </c>
      <c r="D7" s="97" t="s">
        <v>421</v>
      </c>
      <c r="E7" s="98"/>
    </row>
    <row r="8" spans="1:5" ht="16.5" x14ac:dyDescent="0.3">
      <c r="A8" s="99" t="s">
        <v>356</v>
      </c>
      <c r="B8" s="97" t="s">
        <v>275</v>
      </c>
      <c r="C8" s="99" t="s">
        <v>422</v>
      </c>
      <c r="D8" s="97" t="s">
        <v>423</v>
      </c>
      <c r="E8" s="98"/>
    </row>
    <row r="9" spans="1:5" ht="33" x14ac:dyDescent="0.3">
      <c r="A9" s="99" t="s">
        <v>347</v>
      </c>
      <c r="B9" s="97" t="s">
        <v>424</v>
      </c>
      <c r="C9" s="99" t="s">
        <v>347</v>
      </c>
      <c r="D9" s="97" t="s">
        <v>424</v>
      </c>
      <c r="E9" s="98" t="s">
        <v>417</v>
      </c>
    </row>
    <row r="10" spans="1:5" ht="16.5" x14ac:dyDescent="0.3">
      <c r="A10" s="99" t="s">
        <v>425</v>
      </c>
      <c r="B10" s="97" t="s">
        <v>279</v>
      </c>
      <c r="C10" s="99" t="s">
        <v>425</v>
      </c>
      <c r="D10" s="97" t="s">
        <v>279</v>
      </c>
      <c r="E10" s="98" t="s">
        <v>417</v>
      </c>
    </row>
    <row r="11" spans="1:5" ht="33" x14ac:dyDescent="0.3">
      <c r="A11" s="99" t="s">
        <v>390</v>
      </c>
      <c r="B11" s="97" t="s">
        <v>310</v>
      </c>
      <c r="C11" s="99" t="s">
        <v>426</v>
      </c>
      <c r="D11" s="97" t="s">
        <v>427</v>
      </c>
      <c r="E11" s="98"/>
    </row>
    <row r="12" spans="1:5" ht="33" x14ac:dyDescent="0.3">
      <c r="A12" s="99" t="s">
        <v>334</v>
      </c>
      <c r="B12" s="97" t="s">
        <v>257</v>
      </c>
      <c r="C12" s="99" t="s">
        <v>428</v>
      </c>
      <c r="D12" s="97" t="s">
        <v>429</v>
      </c>
      <c r="E12" s="98"/>
    </row>
    <row r="13" spans="1:5" ht="16.5" x14ac:dyDescent="0.3">
      <c r="A13" s="99" t="s">
        <v>373</v>
      </c>
      <c r="B13" s="97" t="s">
        <v>293</v>
      </c>
      <c r="C13" s="99" t="s">
        <v>373</v>
      </c>
      <c r="D13" s="97" t="s">
        <v>293</v>
      </c>
      <c r="E13" s="98" t="s">
        <v>417</v>
      </c>
    </row>
    <row r="14" spans="1:5" ht="33" x14ac:dyDescent="0.3">
      <c r="A14" s="99" t="s">
        <v>378</v>
      </c>
      <c r="B14" s="97" t="s">
        <v>298</v>
      </c>
      <c r="C14" s="99" t="s">
        <v>430</v>
      </c>
      <c r="D14" s="97" t="s">
        <v>431</v>
      </c>
      <c r="E14" s="98"/>
    </row>
    <row r="15" spans="1:5" ht="16.5" x14ac:dyDescent="0.3">
      <c r="A15" s="99" t="s">
        <v>432</v>
      </c>
      <c r="B15" s="97" t="s">
        <v>300</v>
      </c>
      <c r="C15" s="99" t="s">
        <v>432</v>
      </c>
      <c r="D15" s="97" t="s">
        <v>300</v>
      </c>
      <c r="E15" s="98" t="s">
        <v>417</v>
      </c>
    </row>
    <row r="16" spans="1:5" ht="16.5" x14ac:dyDescent="0.3">
      <c r="A16" s="99" t="s">
        <v>326</v>
      </c>
      <c r="B16" s="97" t="s">
        <v>303</v>
      </c>
      <c r="C16" s="99" t="s">
        <v>326</v>
      </c>
      <c r="D16" s="97" t="s">
        <v>303</v>
      </c>
      <c r="E16" s="98" t="s">
        <v>417</v>
      </c>
    </row>
    <row r="17" spans="1:5" ht="16.5" x14ac:dyDescent="0.3">
      <c r="A17" s="99" t="s">
        <v>356</v>
      </c>
      <c r="B17" s="97" t="s">
        <v>275</v>
      </c>
      <c r="C17" s="99" t="s">
        <v>433</v>
      </c>
      <c r="D17" s="97" t="s">
        <v>434</v>
      </c>
      <c r="E17" s="98"/>
    </row>
    <row r="18" spans="1:5" ht="49.5" x14ac:dyDescent="0.3">
      <c r="A18" s="99" t="s">
        <v>365</v>
      </c>
      <c r="B18" s="97" t="s">
        <v>435</v>
      </c>
      <c r="C18" s="99" t="s">
        <v>365</v>
      </c>
      <c r="D18" s="97" t="s">
        <v>435</v>
      </c>
      <c r="E18" s="98" t="s">
        <v>417</v>
      </c>
    </row>
    <row r="19" spans="1:5" ht="16.5" x14ac:dyDescent="0.3">
      <c r="A19" s="99" t="s">
        <v>369</v>
      </c>
      <c r="B19" s="97" t="s">
        <v>290</v>
      </c>
      <c r="C19" s="99" t="s">
        <v>436</v>
      </c>
      <c r="D19" s="97" t="s">
        <v>437</v>
      </c>
      <c r="E19" s="98"/>
    </row>
    <row r="20" spans="1:5" ht="33" x14ac:dyDescent="0.3">
      <c r="A20" s="99" t="s">
        <v>390</v>
      </c>
      <c r="B20" s="97" t="s">
        <v>310</v>
      </c>
      <c r="C20" s="99" t="s">
        <v>438</v>
      </c>
      <c r="D20" s="97" t="s">
        <v>439</v>
      </c>
      <c r="E20" s="98"/>
    </row>
    <row r="21" spans="1:5" ht="16.5" x14ac:dyDescent="0.3">
      <c r="A21" s="99" t="s">
        <v>326</v>
      </c>
      <c r="B21" s="97" t="s">
        <v>314</v>
      </c>
      <c r="C21" s="99" t="s">
        <v>326</v>
      </c>
      <c r="D21" s="97" t="s">
        <v>314</v>
      </c>
      <c r="E21" s="98" t="s">
        <v>417</v>
      </c>
    </row>
    <row r="22" spans="1:5" ht="16.5" x14ac:dyDescent="0.3">
      <c r="A22" s="99" t="s">
        <v>356</v>
      </c>
      <c r="B22" s="97" t="s">
        <v>275</v>
      </c>
      <c r="C22" s="99" t="s">
        <v>428</v>
      </c>
      <c r="D22" s="97" t="s">
        <v>429</v>
      </c>
      <c r="E22" s="98"/>
    </row>
    <row r="23" spans="1:5" ht="33" x14ac:dyDescent="0.3">
      <c r="A23" s="96" t="s">
        <v>334</v>
      </c>
      <c r="B23" s="97" t="s">
        <v>257</v>
      </c>
      <c r="C23" s="96" t="s">
        <v>440</v>
      </c>
      <c r="D23" s="97" t="s">
        <v>441</v>
      </c>
      <c r="E23" s="98"/>
    </row>
    <row r="24" spans="1:5" ht="16.5" x14ac:dyDescent="0.3">
      <c r="A24" s="96" t="s">
        <v>378</v>
      </c>
      <c r="B24" s="97" t="s">
        <v>298</v>
      </c>
      <c r="C24" s="96" t="s">
        <v>432</v>
      </c>
      <c r="D24" s="97" t="s">
        <v>300</v>
      </c>
      <c r="E24" s="98"/>
    </row>
  </sheetData>
  <mergeCells count="1">
    <mergeCell ref="A2:E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21"/>
  <sheetViews>
    <sheetView topLeftCell="H1" workbookViewId="0">
      <selection activeCell="A11" sqref="A11"/>
    </sheetView>
  </sheetViews>
  <sheetFormatPr defaultColWidth="9.140625" defaultRowHeight="16.5" x14ac:dyDescent="0.3"/>
  <cols>
    <col min="1" max="1" width="29.42578125" style="100" customWidth="1"/>
    <col min="2" max="2" width="12.85546875" style="101" customWidth="1"/>
    <col min="3" max="3" width="10.28515625" style="101" customWidth="1"/>
    <col min="4" max="4" width="39.5703125" style="103" customWidth="1"/>
    <col min="5" max="6" width="8" style="101" customWidth="1"/>
    <col min="7" max="7" width="41.85546875" style="103" customWidth="1"/>
    <col min="8" max="9" width="8" style="101" customWidth="1"/>
    <col min="10" max="10" width="42.42578125" style="103" customWidth="1"/>
    <col min="11" max="11" width="8" style="101" customWidth="1"/>
    <col min="12" max="12" width="10.28515625" style="112" customWidth="1"/>
    <col min="13" max="13" width="39.5703125" style="103" customWidth="1"/>
    <col min="14" max="256" width="8" style="112" customWidth="1"/>
    <col min="257" max="257" width="29.42578125" style="112" customWidth="1"/>
    <col min="258" max="258" width="12.85546875" style="112" customWidth="1"/>
    <col min="259" max="259" width="10.28515625" style="112" customWidth="1"/>
    <col min="260" max="260" width="39.5703125" style="112" customWidth="1"/>
    <col min="261" max="262" width="8" style="112" customWidth="1"/>
    <col min="263" max="263" width="41.85546875" style="112" customWidth="1"/>
    <col min="264" max="265" width="8" style="112" customWidth="1"/>
    <col min="266" max="266" width="42.42578125" style="112" customWidth="1"/>
    <col min="267" max="267" width="8" style="112" customWidth="1"/>
    <col min="268" max="268" width="10.28515625" style="112" customWidth="1"/>
    <col min="269" max="269" width="39.5703125" style="112" customWidth="1"/>
    <col min="270" max="512" width="8" style="112" customWidth="1"/>
    <col min="513" max="513" width="29.42578125" style="112" customWidth="1"/>
    <col min="514" max="514" width="12.85546875" style="112" customWidth="1"/>
    <col min="515" max="515" width="10.28515625" style="112" customWidth="1"/>
    <col min="516" max="516" width="39.5703125" style="112" customWidth="1"/>
    <col min="517" max="518" width="8" style="112" customWidth="1"/>
    <col min="519" max="519" width="41.85546875" style="112" customWidth="1"/>
    <col min="520" max="521" width="8" style="112" customWidth="1"/>
    <col min="522" max="522" width="42.42578125" style="112" customWidth="1"/>
    <col min="523" max="523" width="8" style="112" customWidth="1"/>
    <col min="524" max="524" width="10.28515625" style="112" customWidth="1"/>
    <col min="525" max="525" width="39.5703125" style="112" customWidth="1"/>
    <col min="526" max="768" width="8" style="112" customWidth="1"/>
    <col min="769" max="769" width="29.42578125" style="112" customWidth="1"/>
    <col min="770" max="770" width="12.85546875" style="112" customWidth="1"/>
    <col min="771" max="771" width="10.28515625" style="112" customWidth="1"/>
    <col min="772" max="772" width="39.5703125" style="112" customWidth="1"/>
    <col min="773" max="774" width="8" style="112" customWidth="1"/>
    <col min="775" max="775" width="41.85546875" style="112" customWidth="1"/>
    <col min="776" max="777" width="8" style="112" customWidth="1"/>
    <col min="778" max="778" width="42.42578125" style="112" customWidth="1"/>
    <col min="779" max="779" width="8" style="112" customWidth="1"/>
    <col min="780" max="780" width="10.28515625" style="112" customWidth="1"/>
    <col min="781" max="781" width="39.5703125" style="112" customWidth="1"/>
    <col min="782" max="1025" width="8" style="112" customWidth="1"/>
    <col min="1026" max="16384" width="9.140625" style="74"/>
  </cols>
  <sheetData>
    <row r="1" spans="1:14" s="74" customFormat="1" x14ac:dyDescent="0.3">
      <c r="A1" s="100"/>
      <c r="B1" s="101"/>
      <c r="C1" s="102"/>
      <c r="D1" s="103"/>
      <c r="E1" s="101"/>
      <c r="F1" s="101"/>
      <c r="G1" s="103"/>
      <c r="H1" s="101"/>
      <c r="I1" s="101"/>
      <c r="J1" s="103"/>
      <c r="K1" s="101"/>
      <c r="L1" s="104"/>
      <c r="M1" s="340" t="s">
        <v>826</v>
      </c>
      <c r="N1" s="340"/>
    </row>
    <row r="2" spans="1:14" s="105" customFormat="1" ht="17.25" thickBot="1" x14ac:dyDescent="0.3">
      <c r="A2" s="341" t="s">
        <v>442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</row>
    <row r="3" spans="1:14" s="74" customFormat="1" ht="33" x14ac:dyDescent="0.3">
      <c r="A3" s="344" t="s">
        <v>175</v>
      </c>
      <c r="B3" s="345" t="s">
        <v>447</v>
      </c>
      <c r="C3" s="348" t="s">
        <v>448</v>
      </c>
      <c r="D3" s="107" t="s">
        <v>443</v>
      </c>
      <c r="E3" s="108"/>
      <c r="F3" s="106"/>
      <c r="G3" s="107" t="s">
        <v>444</v>
      </c>
      <c r="H3" s="108"/>
      <c r="I3" s="106"/>
      <c r="J3" s="107" t="s">
        <v>445</v>
      </c>
      <c r="K3" s="108"/>
      <c r="L3" s="106"/>
      <c r="M3" s="107" t="s">
        <v>446</v>
      </c>
      <c r="N3" s="108"/>
    </row>
    <row r="4" spans="1:14" s="105" customFormat="1" ht="14.1" customHeight="1" x14ac:dyDescent="0.25">
      <c r="A4" s="344"/>
      <c r="B4" s="346"/>
      <c r="C4" s="349"/>
      <c r="D4" s="342" t="s">
        <v>449</v>
      </c>
      <c r="E4" s="339" t="s">
        <v>450</v>
      </c>
      <c r="F4" s="343" t="s">
        <v>448</v>
      </c>
      <c r="G4" s="342" t="s">
        <v>449</v>
      </c>
      <c r="H4" s="339" t="s">
        <v>450</v>
      </c>
      <c r="I4" s="343" t="s">
        <v>448</v>
      </c>
      <c r="J4" s="342" t="s">
        <v>449</v>
      </c>
      <c r="K4" s="339" t="s">
        <v>450</v>
      </c>
      <c r="L4" s="343" t="s">
        <v>448</v>
      </c>
      <c r="M4" s="342" t="s">
        <v>449</v>
      </c>
      <c r="N4" s="339" t="s">
        <v>450</v>
      </c>
    </row>
    <row r="5" spans="1:14" s="105" customFormat="1" x14ac:dyDescent="0.25">
      <c r="A5" s="344"/>
      <c r="B5" s="346"/>
      <c r="C5" s="349"/>
      <c r="D5" s="342"/>
      <c r="E5" s="339"/>
      <c r="F5" s="343"/>
      <c r="G5" s="342"/>
      <c r="H5" s="339"/>
      <c r="I5" s="343"/>
      <c r="J5" s="342"/>
      <c r="K5" s="339"/>
      <c r="L5" s="343"/>
      <c r="M5" s="342"/>
      <c r="N5" s="339"/>
    </row>
    <row r="6" spans="1:14" s="105" customFormat="1" x14ac:dyDescent="0.25">
      <c r="A6" s="344"/>
      <c r="B6" s="347"/>
      <c r="C6" s="350"/>
      <c r="D6" s="342"/>
      <c r="E6" s="339"/>
      <c r="F6" s="343"/>
      <c r="G6" s="342"/>
      <c r="H6" s="339"/>
      <c r="I6" s="343"/>
      <c r="J6" s="342"/>
      <c r="K6" s="339"/>
      <c r="L6" s="343"/>
      <c r="M6" s="342"/>
      <c r="N6" s="339"/>
    </row>
    <row r="7" spans="1:14" s="112" customFormat="1" x14ac:dyDescent="0.25">
      <c r="A7" s="287" t="s">
        <v>451</v>
      </c>
      <c r="B7" s="288">
        <v>10</v>
      </c>
      <c r="C7" s="109" t="s">
        <v>320</v>
      </c>
      <c r="D7" s="110" t="s">
        <v>79</v>
      </c>
      <c r="E7" s="111">
        <v>10</v>
      </c>
      <c r="F7" s="109" t="s">
        <v>320</v>
      </c>
      <c r="G7" s="110" t="s">
        <v>79</v>
      </c>
      <c r="H7" s="111">
        <v>10</v>
      </c>
      <c r="I7" s="109" t="s">
        <v>320</v>
      </c>
      <c r="J7" s="110" t="s">
        <v>79</v>
      </c>
      <c r="K7" s="111">
        <v>10</v>
      </c>
      <c r="L7" s="109" t="s">
        <v>320</v>
      </c>
      <c r="M7" s="110" t="s">
        <v>79</v>
      </c>
      <c r="N7" s="111">
        <v>10</v>
      </c>
    </row>
    <row r="8" spans="1:14" s="112" customFormat="1" x14ac:dyDescent="0.25">
      <c r="A8" s="287" t="s">
        <v>451</v>
      </c>
      <c r="B8" s="288">
        <v>10</v>
      </c>
      <c r="C8" s="109" t="s">
        <v>321</v>
      </c>
      <c r="D8" s="110" t="s">
        <v>80</v>
      </c>
      <c r="E8" s="111">
        <v>15</v>
      </c>
      <c r="F8" s="109" t="s">
        <v>321</v>
      </c>
      <c r="G8" s="110" t="s">
        <v>80</v>
      </c>
      <c r="H8" s="111">
        <v>15</v>
      </c>
      <c r="I8" s="109" t="s">
        <v>321</v>
      </c>
      <c r="J8" s="110" t="s">
        <v>80</v>
      </c>
      <c r="K8" s="111">
        <v>15</v>
      </c>
      <c r="L8" s="109" t="s">
        <v>321</v>
      </c>
      <c r="M8" s="110" t="s">
        <v>80</v>
      </c>
      <c r="N8" s="111">
        <v>15</v>
      </c>
    </row>
    <row r="9" spans="1:14" s="112" customFormat="1" x14ac:dyDescent="0.25">
      <c r="A9" s="287" t="s">
        <v>178</v>
      </c>
      <c r="B9" s="288">
        <v>40</v>
      </c>
      <c r="C9" s="109" t="s">
        <v>322</v>
      </c>
      <c r="D9" s="110" t="s">
        <v>168</v>
      </c>
      <c r="E9" s="111">
        <v>40</v>
      </c>
      <c r="F9" s="109" t="s">
        <v>345</v>
      </c>
      <c r="G9" s="110" t="s">
        <v>268</v>
      </c>
      <c r="H9" s="111">
        <v>40</v>
      </c>
      <c r="I9" s="109" t="s">
        <v>322</v>
      </c>
      <c r="J9" s="110" t="s">
        <v>168</v>
      </c>
      <c r="K9" s="111">
        <v>40</v>
      </c>
      <c r="L9" s="109" t="s">
        <v>322</v>
      </c>
      <c r="M9" s="110" t="s">
        <v>168</v>
      </c>
      <c r="N9" s="111">
        <v>40</v>
      </c>
    </row>
    <row r="10" spans="1:14" s="74" customFormat="1" ht="49.5" x14ac:dyDescent="0.3">
      <c r="A10" s="287" t="s">
        <v>452</v>
      </c>
      <c r="B10" s="288">
        <v>150</v>
      </c>
      <c r="C10" s="109" t="s">
        <v>453</v>
      </c>
      <c r="D10" s="110" t="s">
        <v>189</v>
      </c>
      <c r="E10" s="111">
        <v>220</v>
      </c>
      <c r="F10" s="109" t="s">
        <v>454</v>
      </c>
      <c r="G10" s="110" t="s">
        <v>455</v>
      </c>
      <c r="H10" s="111">
        <v>200</v>
      </c>
      <c r="I10" s="109" t="s">
        <v>453</v>
      </c>
      <c r="J10" s="110" t="s">
        <v>456</v>
      </c>
      <c r="K10" s="111">
        <v>200</v>
      </c>
      <c r="L10" s="109" t="s">
        <v>453</v>
      </c>
      <c r="M10" s="110" t="s">
        <v>189</v>
      </c>
      <c r="N10" s="111">
        <v>220</v>
      </c>
    </row>
    <row r="11" spans="1:14" s="74" customFormat="1" ht="49.5" x14ac:dyDescent="0.3">
      <c r="A11" s="287" t="s">
        <v>457</v>
      </c>
      <c r="B11" s="288">
        <v>180</v>
      </c>
      <c r="C11" s="109" t="s">
        <v>458</v>
      </c>
      <c r="D11" s="110" t="s">
        <v>14</v>
      </c>
      <c r="E11" s="111">
        <v>200</v>
      </c>
      <c r="F11" s="109" t="s">
        <v>459</v>
      </c>
      <c r="G11" s="110" t="s">
        <v>398</v>
      </c>
      <c r="H11" s="111">
        <v>200</v>
      </c>
      <c r="I11" s="109" t="s">
        <v>458</v>
      </c>
      <c r="J11" s="110" t="s">
        <v>460</v>
      </c>
      <c r="K11" s="111">
        <v>200</v>
      </c>
      <c r="L11" s="109" t="s">
        <v>458</v>
      </c>
      <c r="M11" s="110" t="s">
        <v>14</v>
      </c>
      <c r="N11" s="111">
        <v>200</v>
      </c>
    </row>
    <row r="12" spans="1:14" s="74" customFormat="1" ht="49.5" x14ac:dyDescent="0.3">
      <c r="A12" s="287" t="s">
        <v>461</v>
      </c>
      <c r="B12" s="288">
        <v>30</v>
      </c>
      <c r="C12" s="113"/>
      <c r="D12" s="110" t="s">
        <v>244</v>
      </c>
      <c r="E12" s="111">
        <v>40</v>
      </c>
      <c r="F12" s="113"/>
      <c r="G12" s="110" t="s">
        <v>244</v>
      </c>
      <c r="H12" s="111">
        <v>40</v>
      </c>
      <c r="I12" s="113"/>
      <c r="J12" s="110" t="s">
        <v>244</v>
      </c>
      <c r="K12" s="111">
        <v>40</v>
      </c>
      <c r="L12" s="113"/>
      <c r="M12" s="110" t="s">
        <v>244</v>
      </c>
      <c r="N12" s="111">
        <v>40</v>
      </c>
    </row>
    <row r="13" spans="1:14" s="74" customFormat="1" x14ac:dyDescent="0.3">
      <c r="A13" s="287" t="s">
        <v>462</v>
      </c>
      <c r="B13" s="288">
        <v>100</v>
      </c>
      <c r="C13" s="109" t="s">
        <v>325</v>
      </c>
      <c r="D13" s="110" t="s">
        <v>81</v>
      </c>
      <c r="E13" s="111">
        <v>100</v>
      </c>
      <c r="F13" s="109" t="s">
        <v>325</v>
      </c>
      <c r="G13" s="110" t="s">
        <v>251</v>
      </c>
      <c r="H13" s="111">
        <v>100</v>
      </c>
      <c r="I13" s="109" t="s">
        <v>325</v>
      </c>
      <c r="J13" s="110" t="s">
        <v>90</v>
      </c>
      <c r="K13" s="111">
        <v>100</v>
      </c>
      <c r="L13" s="109" t="s">
        <v>325</v>
      </c>
      <c r="M13" s="110" t="s">
        <v>81</v>
      </c>
      <c r="N13" s="111">
        <v>100</v>
      </c>
    </row>
    <row r="14" spans="1:14" s="105" customFormat="1" x14ac:dyDescent="0.25">
      <c r="A14" s="289"/>
      <c r="B14" s="290"/>
      <c r="C14" s="351" t="s">
        <v>82</v>
      </c>
      <c r="D14" s="351"/>
      <c r="E14" s="114">
        <f>SUM(E7:E13)</f>
        <v>625</v>
      </c>
      <c r="F14" s="351" t="s">
        <v>82</v>
      </c>
      <c r="G14" s="351"/>
      <c r="H14" s="114">
        <f>SUM(H7:H13)</f>
        <v>605</v>
      </c>
      <c r="I14" s="351" t="s">
        <v>82</v>
      </c>
      <c r="J14" s="351"/>
      <c r="K14" s="114">
        <f>SUM(K7:K13)</f>
        <v>605</v>
      </c>
      <c r="L14" s="351" t="s">
        <v>82</v>
      </c>
      <c r="M14" s="351"/>
      <c r="N14" s="114">
        <f>SUM(N7:N13)</f>
        <v>625</v>
      </c>
    </row>
    <row r="15" spans="1:14" s="74" customFormat="1" ht="49.5" x14ac:dyDescent="0.3">
      <c r="A15" s="287" t="s">
        <v>463</v>
      </c>
      <c r="B15" s="288">
        <v>60</v>
      </c>
      <c r="C15" s="109" t="s">
        <v>384</v>
      </c>
      <c r="D15" s="110" t="s">
        <v>246</v>
      </c>
      <c r="E15" s="111">
        <v>60</v>
      </c>
      <c r="F15" s="109" t="s">
        <v>422</v>
      </c>
      <c r="G15" s="110" t="s">
        <v>437</v>
      </c>
      <c r="H15" s="111">
        <v>60</v>
      </c>
      <c r="I15" s="109" t="s">
        <v>464</v>
      </c>
      <c r="J15" s="110" t="s">
        <v>465</v>
      </c>
      <c r="K15" s="111">
        <v>60</v>
      </c>
      <c r="L15" s="109" t="s">
        <v>384</v>
      </c>
      <c r="M15" s="110" t="s">
        <v>246</v>
      </c>
      <c r="N15" s="111">
        <v>60</v>
      </c>
    </row>
    <row r="16" spans="1:14" s="74" customFormat="1" ht="33" x14ac:dyDescent="0.3">
      <c r="A16" s="287" t="s">
        <v>466</v>
      </c>
      <c r="B16" s="288">
        <v>200</v>
      </c>
      <c r="C16" s="109" t="s">
        <v>467</v>
      </c>
      <c r="D16" s="110" t="s">
        <v>247</v>
      </c>
      <c r="E16" s="111">
        <v>225</v>
      </c>
      <c r="F16" s="109" t="s">
        <v>468</v>
      </c>
      <c r="G16" s="110" t="s">
        <v>469</v>
      </c>
      <c r="H16" s="111">
        <v>200</v>
      </c>
      <c r="I16" s="109" t="s">
        <v>470</v>
      </c>
      <c r="J16" s="110" t="s">
        <v>471</v>
      </c>
      <c r="K16" s="111">
        <v>200</v>
      </c>
      <c r="L16" s="109" t="s">
        <v>467</v>
      </c>
      <c r="M16" s="110" t="s">
        <v>247</v>
      </c>
      <c r="N16" s="111">
        <v>225</v>
      </c>
    </row>
    <row r="17" spans="1:14" s="74" customFormat="1" ht="49.5" x14ac:dyDescent="0.3">
      <c r="A17" s="287" t="s">
        <v>472</v>
      </c>
      <c r="B17" s="288">
        <v>90</v>
      </c>
      <c r="C17" s="113" t="s">
        <v>473</v>
      </c>
      <c r="D17" s="110" t="s">
        <v>249</v>
      </c>
      <c r="E17" s="111">
        <v>90</v>
      </c>
      <c r="F17" s="113" t="s">
        <v>474</v>
      </c>
      <c r="G17" s="110" t="s">
        <v>311</v>
      </c>
      <c r="H17" s="111">
        <v>90</v>
      </c>
      <c r="I17" s="113" t="s">
        <v>475</v>
      </c>
      <c r="J17" s="110" t="s">
        <v>301</v>
      </c>
      <c r="K17" s="111">
        <v>90</v>
      </c>
      <c r="L17" s="113" t="s">
        <v>473</v>
      </c>
      <c r="M17" s="110" t="s">
        <v>249</v>
      </c>
      <c r="N17" s="111">
        <v>90</v>
      </c>
    </row>
    <row r="18" spans="1:14" s="74" customFormat="1" ht="33" x14ac:dyDescent="0.3">
      <c r="A18" s="287" t="s">
        <v>476</v>
      </c>
      <c r="B18" s="288">
        <v>150</v>
      </c>
      <c r="C18" s="109" t="s">
        <v>477</v>
      </c>
      <c r="D18" s="110" t="s">
        <v>83</v>
      </c>
      <c r="E18" s="111">
        <v>150</v>
      </c>
      <c r="F18" s="109" t="s">
        <v>478</v>
      </c>
      <c r="G18" s="110" t="s">
        <v>285</v>
      </c>
      <c r="H18" s="111">
        <v>150</v>
      </c>
      <c r="I18" s="109" t="s">
        <v>479</v>
      </c>
      <c r="J18" s="110" t="s">
        <v>480</v>
      </c>
      <c r="K18" s="111">
        <v>150</v>
      </c>
      <c r="L18" s="109" t="s">
        <v>477</v>
      </c>
      <c r="M18" s="110" t="s">
        <v>83</v>
      </c>
      <c r="N18" s="111">
        <v>150</v>
      </c>
    </row>
    <row r="19" spans="1:14" s="74" customFormat="1" ht="66" x14ac:dyDescent="0.3">
      <c r="A19" s="287" t="s">
        <v>481</v>
      </c>
      <c r="B19" s="288">
        <v>180</v>
      </c>
      <c r="C19" s="109" t="s">
        <v>482</v>
      </c>
      <c r="D19" s="110" t="s">
        <v>84</v>
      </c>
      <c r="E19" s="111">
        <v>200</v>
      </c>
      <c r="F19" s="109" t="s">
        <v>483</v>
      </c>
      <c r="G19" s="110" t="s">
        <v>96</v>
      </c>
      <c r="H19" s="111">
        <v>200</v>
      </c>
      <c r="I19" s="109" t="s">
        <v>484</v>
      </c>
      <c r="J19" s="110" t="s">
        <v>99</v>
      </c>
      <c r="K19" s="111">
        <v>200</v>
      </c>
      <c r="L19" s="109" t="s">
        <v>482</v>
      </c>
      <c r="M19" s="110" t="s">
        <v>84</v>
      </c>
      <c r="N19" s="111">
        <v>200</v>
      </c>
    </row>
    <row r="20" spans="1:14" s="74" customFormat="1" ht="49.5" x14ac:dyDescent="0.3">
      <c r="A20" s="287" t="s">
        <v>461</v>
      </c>
      <c r="B20" s="288">
        <v>20</v>
      </c>
      <c r="C20" s="113"/>
      <c r="D20" s="110" t="s">
        <v>244</v>
      </c>
      <c r="E20" s="111">
        <v>20</v>
      </c>
      <c r="F20" s="113"/>
      <c r="G20" s="110" t="s">
        <v>244</v>
      </c>
      <c r="H20" s="111">
        <v>20</v>
      </c>
      <c r="I20" s="113"/>
      <c r="J20" s="110" t="s">
        <v>244</v>
      </c>
      <c r="K20" s="111">
        <v>20</v>
      </c>
      <c r="L20" s="113"/>
      <c r="M20" s="110" t="s">
        <v>244</v>
      </c>
      <c r="N20" s="111">
        <v>20</v>
      </c>
    </row>
    <row r="21" spans="1:14" s="74" customFormat="1" ht="33" x14ac:dyDescent="0.3">
      <c r="A21" s="287" t="s">
        <v>485</v>
      </c>
      <c r="B21" s="288">
        <v>40</v>
      </c>
      <c r="C21" s="113"/>
      <c r="D21" s="110" t="s">
        <v>250</v>
      </c>
      <c r="E21" s="111">
        <v>50</v>
      </c>
      <c r="F21" s="113"/>
      <c r="G21" s="110" t="s">
        <v>250</v>
      </c>
      <c r="H21" s="111">
        <v>50</v>
      </c>
      <c r="I21" s="113"/>
      <c r="J21" s="110" t="s">
        <v>250</v>
      </c>
      <c r="K21" s="111">
        <v>50</v>
      </c>
      <c r="L21" s="113"/>
      <c r="M21" s="110" t="s">
        <v>250</v>
      </c>
      <c r="N21" s="111">
        <v>50</v>
      </c>
    </row>
    <row r="22" spans="1:14" s="74" customFormat="1" x14ac:dyDescent="0.3">
      <c r="A22" s="287" t="s">
        <v>462</v>
      </c>
      <c r="B22" s="288">
        <v>100</v>
      </c>
      <c r="C22" s="113" t="s">
        <v>325</v>
      </c>
      <c r="D22" s="110" t="s">
        <v>90</v>
      </c>
      <c r="E22" s="111">
        <v>100</v>
      </c>
      <c r="F22" s="113" t="s">
        <v>325</v>
      </c>
      <c r="G22" s="110" t="s">
        <v>245</v>
      </c>
      <c r="H22" s="111">
        <v>100</v>
      </c>
      <c r="I22" s="113" t="s">
        <v>325</v>
      </c>
      <c r="J22" s="110" t="s">
        <v>238</v>
      </c>
      <c r="K22" s="111">
        <v>100</v>
      </c>
      <c r="L22" s="113" t="s">
        <v>325</v>
      </c>
      <c r="M22" s="110" t="s">
        <v>90</v>
      </c>
      <c r="N22" s="111">
        <v>100</v>
      </c>
    </row>
    <row r="23" spans="1:14" s="105" customFormat="1" x14ac:dyDescent="0.25">
      <c r="A23" s="289"/>
      <c r="B23" s="290"/>
      <c r="C23" s="351" t="s">
        <v>86</v>
      </c>
      <c r="D23" s="351"/>
      <c r="E23" s="114">
        <f>SUM(E15:E22)</f>
        <v>895</v>
      </c>
      <c r="F23" s="351" t="s">
        <v>86</v>
      </c>
      <c r="G23" s="351"/>
      <c r="H23" s="114">
        <f>SUM(H15:H22)</f>
        <v>870</v>
      </c>
      <c r="I23" s="351" t="s">
        <v>86</v>
      </c>
      <c r="J23" s="351"/>
      <c r="K23" s="114">
        <f>SUM(K15:K22)</f>
        <v>870</v>
      </c>
      <c r="L23" s="351" t="s">
        <v>86</v>
      </c>
      <c r="M23" s="351"/>
      <c r="N23" s="114">
        <f>SUM(N15:N22)</f>
        <v>895</v>
      </c>
    </row>
    <row r="24" spans="1:14" s="74" customFormat="1" x14ac:dyDescent="0.3">
      <c r="A24" s="287" t="s">
        <v>183</v>
      </c>
      <c r="B24" s="288">
        <v>50</v>
      </c>
      <c r="C24" s="109" t="s">
        <v>330</v>
      </c>
      <c r="D24" s="110" t="s">
        <v>252</v>
      </c>
      <c r="E24" s="111">
        <v>100</v>
      </c>
      <c r="F24" s="109" t="s">
        <v>330</v>
      </c>
      <c r="G24" s="110" t="s">
        <v>287</v>
      </c>
      <c r="H24" s="111">
        <v>100</v>
      </c>
      <c r="I24" s="109" t="s">
        <v>486</v>
      </c>
      <c r="J24" s="110" t="s">
        <v>487</v>
      </c>
      <c r="K24" s="111">
        <v>100</v>
      </c>
      <c r="L24" s="109" t="s">
        <v>330</v>
      </c>
      <c r="M24" s="110" t="s">
        <v>252</v>
      </c>
      <c r="N24" s="111">
        <v>100</v>
      </c>
    </row>
    <row r="25" spans="1:14" s="74" customFormat="1" ht="33" x14ac:dyDescent="0.3">
      <c r="A25" s="287" t="s">
        <v>488</v>
      </c>
      <c r="B25" s="288">
        <v>180</v>
      </c>
      <c r="C25" s="113"/>
      <c r="D25" s="110" t="s">
        <v>243</v>
      </c>
      <c r="E25" s="111">
        <v>200</v>
      </c>
      <c r="F25" s="113"/>
      <c r="G25" s="110" t="s">
        <v>267</v>
      </c>
      <c r="H25" s="111">
        <v>200</v>
      </c>
      <c r="I25" s="113"/>
      <c r="J25" s="110" t="s">
        <v>278</v>
      </c>
      <c r="K25" s="111">
        <v>200</v>
      </c>
      <c r="L25" s="113"/>
      <c r="M25" s="110" t="s">
        <v>243</v>
      </c>
      <c r="N25" s="111">
        <v>200</v>
      </c>
    </row>
    <row r="26" spans="1:14" s="74" customFormat="1" x14ac:dyDescent="0.3">
      <c r="A26" s="287" t="s">
        <v>462</v>
      </c>
      <c r="B26" s="288">
        <v>100</v>
      </c>
      <c r="C26" s="109" t="s">
        <v>325</v>
      </c>
      <c r="D26" s="110" t="s">
        <v>90</v>
      </c>
      <c r="E26" s="111">
        <v>100</v>
      </c>
      <c r="F26" s="109" t="s">
        <v>325</v>
      </c>
      <c r="G26" s="110" t="s">
        <v>81</v>
      </c>
      <c r="H26" s="111">
        <v>100</v>
      </c>
      <c r="I26" s="109" t="s">
        <v>325</v>
      </c>
      <c r="J26" s="110" t="s">
        <v>103</v>
      </c>
      <c r="K26" s="111">
        <v>100</v>
      </c>
      <c r="L26" s="109" t="s">
        <v>325</v>
      </c>
      <c r="M26" s="110" t="s">
        <v>90</v>
      </c>
      <c r="N26" s="111">
        <v>100</v>
      </c>
    </row>
    <row r="27" spans="1:14" s="105" customFormat="1" x14ac:dyDescent="0.25">
      <c r="A27" s="289"/>
      <c r="B27" s="290"/>
      <c r="C27" s="351" t="s">
        <v>130</v>
      </c>
      <c r="D27" s="351"/>
      <c r="E27" s="114">
        <f>SUM(E24:E26)</f>
        <v>400</v>
      </c>
      <c r="F27" s="351" t="s">
        <v>130</v>
      </c>
      <c r="G27" s="351"/>
      <c r="H27" s="114">
        <f>SUM(H24:H26)</f>
        <v>400</v>
      </c>
      <c r="I27" s="351" t="s">
        <v>130</v>
      </c>
      <c r="J27" s="351"/>
      <c r="K27" s="114">
        <f>SUM(K24:K26)</f>
        <v>400</v>
      </c>
      <c r="L27" s="351" t="s">
        <v>130</v>
      </c>
      <c r="M27" s="351"/>
      <c r="N27" s="114">
        <f>SUM(N24:N26)</f>
        <v>400</v>
      </c>
    </row>
    <row r="28" spans="1:14" s="105" customFormat="1" x14ac:dyDescent="0.25">
      <c r="A28" s="289"/>
      <c r="B28" s="290"/>
      <c r="C28" s="351" t="s">
        <v>489</v>
      </c>
      <c r="D28" s="351"/>
      <c r="E28" s="115">
        <f>E27+E23+E14</f>
        <v>1920</v>
      </c>
      <c r="F28" s="351" t="s">
        <v>489</v>
      </c>
      <c r="G28" s="351"/>
      <c r="H28" s="115">
        <f>H27+H23+H14</f>
        <v>1875</v>
      </c>
      <c r="I28" s="351" t="s">
        <v>489</v>
      </c>
      <c r="J28" s="351"/>
      <c r="K28" s="115">
        <f>K27+K23+K14</f>
        <v>1875</v>
      </c>
      <c r="L28" s="351" t="s">
        <v>489</v>
      </c>
      <c r="M28" s="351"/>
      <c r="N28" s="115">
        <f>N27+N23+N14</f>
        <v>1920</v>
      </c>
    </row>
    <row r="29" spans="1:14" s="74" customFormat="1" x14ac:dyDescent="0.3">
      <c r="A29" s="287" t="s">
        <v>451</v>
      </c>
      <c r="B29" s="288">
        <v>10</v>
      </c>
      <c r="C29" s="109" t="s">
        <v>321</v>
      </c>
      <c r="D29" s="110" t="s">
        <v>80</v>
      </c>
      <c r="E29" s="111">
        <v>15</v>
      </c>
      <c r="F29" s="109" t="s">
        <v>321</v>
      </c>
      <c r="G29" s="110" t="s">
        <v>79</v>
      </c>
      <c r="H29" s="111">
        <v>10</v>
      </c>
      <c r="I29" s="109" t="s">
        <v>321</v>
      </c>
      <c r="J29" s="110" t="s">
        <v>80</v>
      </c>
      <c r="K29" s="111">
        <v>15</v>
      </c>
      <c r="L29" s="109" t="s">
        <v>321</v>
      </c>
      <c r="M29" s="110" t="s">
        <v>80</v>
      </c>
      <c r="N29" s="111">
        <v>15</v>
      </c>
    </row>
    <row r="30" spans="1:14" s="74" customFormat="1" ht="33" x14ac:dyDescent="0.3">
      <c r="A30" s="287" t="s">
        <v>490</v>
      </c>
      <c r="B30" s="288">
        <v>150</v>
      </c>
      <c r="C30" s="113" t="s">
        <v>491</v>
      </c>
      <c r="D30" s="110" t="s">
        <v>253</v>
      </c>
      <c r="E30" s="111">
        <v>180</v>
      </c>
      <c r="F30" s="109" t="s">
        <v>492</v>
      </c>
      <c r="G30" s="110" t="s">
        <v>312</v>
      </c>
      <c r="H30" s="111">
        <v>230</v>
      </c>
      <c r="I30" s="109" t="s">
        <v>493</v>
      </c>
      <c r="J30" s="110" t="s">
        <v>302</v>
      </c>
      <c r="K30" s="111">
        <v>180</v>
      </c>
      <c r="L30" s="113" t="s">
        <v>491</v>
      </c>
      <c r="M30" s="110" t="s">
        <v>253</v>
      </c>
      <c r="N30" s="111">
        <v>180</v>
      </c>
    </row>
    <row r="31" spans="1:14" s="74" customFormat="1" ht="49.5" x14ac:dyDescent="0.3">
      <c r="A31" s="287" t="s">
        <v>457</v>
      </c>
      <c r="B31" s="288">
        <v>180</v>
      </c>
      <c r="C31" s="109" t="s">
        <v>494</v>
      </c>
      <c r="D31" s="110" t="s">
        <v>46</v>
      </c>
      <c r="E31" s="111">
        <v>200</v>
      </c>
      <c r="F31" s="109" t="s">
        <v>458</v>
      </c>
      <c r="G31" s="110" t="s">
        <v>14</v>
      </c>
      <c r="H31" s="111">
        <v>200</v>
      </c>
      <c r="I31" s="109" t="s">
        <v>459</v>
      </c>
      <c r="J31" s="110" t="s">
        <v>398</v>
      </c>
      <c r="K31" s="111">
        <v>200</v>
      </c>
      <c r="L31" s="109" t="s">
        <v>494</v>
      </c>
      <c r="M31" s="110" t="s">
        <v>46</v>
      </c>
      <c r="N31" s="111">
        <v>200</v>
      </c>
    </row>
    <row r="32" spans="1:14" s="74" customFormat="1" x14ac:dyDescent="0.3">
      <c r="A32" s="287" t="s">
        <v>183</v>
      </c>
      <c r="B32" s="288">
        <v>50</v>
      </c>
      <c r="C32" s="109" t="s">
        <v>495</v>
      </c>
      <c r="D32" s="110" t="s">
        <v>254</v>
      </c>
      <c r="E32" s="111">
        <v>50</v>
      </c>
      <c r="F32" s="109" t="s">
        <v>495</v>
      </c>
      <c r="G32" s="110" t="s">
        <v>313</v>
      </c>
      <c r="H32" s="111">
        <v>50</v>
      </c>
      <c r="I32" s="109" t="s">
        <v>495</v>
      </c>
      <c r="J32" s="110" t="s">
        <v>55</v>
      </c>
      <c r="K32" s="111">
        <v>50</v>
      </c>
      <c r="L32" s="109" t="s">
        <v>495</v>
      </c>
      <c r="M32" s="110" t="s">
        <v>254</v>
      </c>
      <c r="N32" s="111">
        <v>50</v>
      </c>
    </row>
    <row r="33" spans="1:14" s="74" customFormat="1" x14ac:dyDescent="0.3">
      <c r="A33" s="287" t="s">
        <v>462</v>
      </c>
      <c r="B33" s="288">
        <v>100</v>
      </c>
      <c r="C33" s="109" t="s">
        <v>325</v>
      </c>
      <c r="D33" s="110" t="s">
        <v>90</v>
      </c>
      <c r="E33" s="111">
        <v>100</v>
      </c>
      <c r="F33" s="109" t="s">
        <v>325</v>
      </c>
      <c r="G33" s="110" t="s">
        <v>251</v>
      </c>
      <c r="H33" s="111">
        <v>100</v>
      </c>
      <c r="I33" s="109" t="s">
        <v>325</v>
      </c>
      <c r="J33" s="110" t="s">
        <v>251</v>
      </c>
      <c r="K33" s="111">
        <v>100</v>
      </c>
      <c r="L33" s="109" t="s">
        <v>325</v>
      </c>
      <c r="M33" s="110" t="s">
        <v>90</v>
      </c>
      <c r="N33" s="111">
        <v>100</v>
      </c>
    </row>
    <row r="34" spans="1:14" s="105" customFormat="1" x14ac:dyDescent="0.25">
      <c r="A34" s="289"/>
      <c r="B34" s="290"/>
      <c r="C34" s="351" t="s">
        <v>82</v>
      </c>
      <c r="D34" s="351"/>
      <c r="E34" s="114">
        <f>SUM(E29:E33)</f>
        <v>545</v>
      </c>
      <c r="F34" s="351" t="s">
        <v>82</v>
      </c>
      <c r="G34" s="351"/>
      <c r="H34" s="114">
        <f>SUM(H29:H33)</f>
        <v>590</v>
      </c>
      <c r="I34" s="351" t="s">
        <v>82</v>
      </c>
      <c r="J34" s="351"/>
      <c r="K34" s="114">
        <f>SUM(K29:K33)</f>
        <v>545</v>
      </c>
      <c r="L34" s="351" t="s">
        <v>82</v>
      </c>
      <c r="M34" s="351"/>
      <c r="N34" s="114">
        <f>SUM(N29:N33)</f>
        <v>545</v>
      </c>
    </row>
    <row r="35" spans="1:14" s="74" customFormat="1" ht="49.5" x14ac:dyDescent="0.3">
      <c r="A35" s="287" t="s">
        <v>463</v>
      </c>
      <c r="B35" s="288">
        <v>60</v>
      </c>
      <c r="C35" s="109" t="s">
        <v>496</v>
      </c>
      <c r="D35" s="110" t="s">
        <v>257</v>
      </c>
      <c r="E35" s="111">
        <v>60</v>
      </c>
      <c r="F35" s="109" t="s">
        <v>497</v>
      </c>
      <c r="G35" s="110" t="s">
        <v>498</v>
      </c>
      <c r="H35" s="111">
        <v>60</v>
      </c>
      <c r="I35" s="109" t="s">
        <v>499</v>
      </c>
      <c r="J35" s="110" t="s">
        <v>500</v>
      </c>
      <c r="K35" s="111">
        <v>60</v>
      </c>
      <c r="L35" s="109" t="s">
        <v>418</v>
      </c>
      <c r="M35" s="110" t="s">
        <v>501</v>
      </c>
      <c r="N35" s="111">
        <v>60</v>
      </c>
    </row>
    <row r="36" spans="1:14" s="74" customFormat="1" ht="66" x14ac:dyDescent="0.3">
      <c r="A36" s="287" t="s">
        <v>502</v>
      </c>
      <c r="B36" s="288">
        <v>200</v>
      </c>
      <c r="C36" s="109" t="s">
        <v>503</v>
      </c>
      <c r="D36" s="110" t="s">
        <v>258</v>
      </c>
      <c r="E36" s="111">
        <v>210</v>
      </c>
      <c r="F36" s="109" t="s">
        <v>504</v>
      </c>
      <c r="G36" s="110" t="s">
        <v>505</v>
      </c>
      <c r="H36" s="111">
        <v>200</v>
      </c>
      <c r="I36" s="109" t="s">
        <v>506</v>
      </c>
      <c r="J36" s="110" t="s">
        <v>507</v>
      </c>
      <c r="K36" s="111">
        <v>200</v>
      </c>
      <c r="L36" s="109" t="s">
        <v>503</v>
      </c>
      <c r="M36" s="110" t="s">
        <v>258</v>
      </c>
      <c r="N36" s="111">
        <v>210</v>
      </c>
    </row>
    <row r="37" spans="1:14" s="74" customFormat="1" ht="33" x14ac:dyDescent="0.3">
      <c r="A37" s="287" t="s">
        <v>508</v>
      </c>
      <c r="B37" s="288">
        <v>240</v>
      </c>
      <c r="C37" s="109" t="s">
        <v>509</v>
      </c>
      <c r="D37" s="110" t="s">
        <v>259</v>
      </c>
      <c r="E37" s="111">
        <v>270</v>
      </c>
      <c r="F37" s="109" t="s">
        <v>510</v>
      </c>
      <c r="G37" s="110" t="s">
        <v>511</v>
      </c>
      <c r="H37" s="111">
        <v>245</v>
      </c>
      <c r="I37" s="109" t="s">
        <v>512</v>
      </c>
      <c r="J37" s="110" t="s">
        <v>513</v>
      </c>
      <c r="K37" s="111">
        <v>270</v>
      </c>
      <c r="L37" s="109" t="s">
        <v>509</v>
      </c>
      <c r="M37" s="110" t="s">
        <v>259</v>
      </c>
      <c r="N37" s="111">
        <v>270</v>
      </c>
    </row>
    <row r="38" spans="1:14" s="74" customFormat="1" ht="33" x14ac:dyDescent="0.3">
      <c r="A38" s="287" t="s">
        <v>514</v>
      </c>
      <c r="B38" s="288">
        <v>180</v>
      </c>
      <c r="C38" s="116"/>
      <c r="D38" s="110" t="s">
        <v>260</v>
      </c>
      <c r="E38" s="111">
        <v>200</v>
      </c>
      <c r="F38" s="116"/>
      <c r="G38" s="110" t="s">
        <v>260</v>
      </c>
      <c r="H38" s="111">
        <v>200</v>
      </c>
      <c r="I38" s="116"/>
      <c r="J38" s="110" t="s">
        <v>260</v>
      </c>
      <c r="K38" s="111">
        <v>200</v>
      </c>
      <c r="L38" s="116"/>
      <c r="M38" s="110" t="s">
        <v>260</v>
      </c>
      <c r="N38" s="111">
        <v>200</v>
      </c>
    </row>
    <row r="39" spans="1:14" s="74" customFormat="1" ht="49.5" x14ac:dyDescent="0.3">
      <c r="A39" s="287" t="s">
        <v>461</v>
      </c>
      <c r="B39" s="288">
        <v>20</v>
      </c>
      <c r="C39" s="113"/>
      <c r="D39" s="110" t="s">
        <v>244</v>
      </c>
      <c r="E39" s="111">
        <v>20</v>
      </c>
      <c r="F39" s="113"/>
      <c r="G39" s="110" t="s">
        <v>244</v>
      </c>
      <c r="H39" s="111">
        <v>20</v>
      </c>
      <c r="I39" s="113"/>
      <c r="J39" s="110" t="s">
        <v>244</v>
      </c>
      <c r="K39" s="111">
        <v>20</v>
      </c>
      <c r="L39" s="113"/>
      <c r="M39" s="110" t="s">
        <v>244</v>
      </c>
      <c r="N39" s="111">
        <v>20</v>
      </c>
    </row>
    <row r="40" spans="1:14" s="74" customFormat="1" ht="33" x14ac:dyDescent="0.3">
      <c r="A40" s="287" t="s">
        <v>485</v>
      </c>
      <c r="B40" s="288">
        <v>40</v>
      </c>
      <c r="C40" s="113"/>
      <c r="D40" s="110" t="s">
        <v>250</v>
      </c>
      <c r="E40" s="111">
        <v>50</v>
      </c>
      <c r="F40" s="113"/>
      <c r="G40" s="110" t="s">
        <v>250</v>
      </c>
      <c r="H40" s="111">
        <v>50</v>
      </c>
      <c r="I40" s="113"/>
      <c r="J40" s="110" t="s">
        <v>250</v>
      </c>
      <c r="K40" s="111">
        <v>50</v>
      </c>
      <c r="L40" s="113"/>
      <c r="M40" s="110" t="s">
        <v>250</v>
      </c>
      <c r="N40" s="111">
        <v>50</v>
      </c>
    </row>
    <row r="41" spans="1:14" s="74" customFormat="1" x14ac:dyDescent="0.3">
      <c r="A41" s="287" t="s">
        <v>462</v>
      </c>
      <c r="B41" s="288">
        <v>100</v>
      </c>
      <c r="C41" s="109" t="s">
        <v>325</v>
      </c>
      <c r="D41" s="110" t="s">
        <v>81</v>
      </c>
      <c r="E41" s="111">
        <v>100</v>
      </c>
      <c r="F41" s="109" t="s">
        <v>325</v>
      </c>
      <c r="G41" s="110" t="s">
        <v>103</v>
      </c>
      <c r="H41" s="111">
        <v>100</v>
      </c>
      <c r="I41" s="109" t="s">
        <v>325</v>
      </c>
      <c r="J41" s="110" t="s">
        <v>515</v>
      </c>
      <c r="K41" s="111">
        <v>100</v>
      </c>
      <c r="L41" s="109" t="s">
        <v>325</v>
      </c>
      <c r="M41" s="110" t="s">
        <v>81</v>
      </c>
      <c r="N41" s="111">
        <v>100</v>
      </c>
    </row>
    <row r="42" spans="1:14" s="105" customFormat="1" x14ac:dyDescent="0.25">
      <c r="A42" s="289"/>
      <c r="B42" s="290"/>
      <c r="C42" s="351" t="s">
        <v>86</v>
      </c>
      <c r="D42" s="351"/>
      <c r="E42" s="114">
        <f>SUM(E35:E41)</f>
        <v>910</v>
      </c>
      <c r="F42" s="351" t="s">
        <v>86</v>
      </c>
      <c r="G42" s="351"/>
      <c r="H42" s="114">
        <f>SUM(H35:H41)</f>
        <v>875</v>
      </c>
      <c r="I42" s="351" t="s">
        <v>86</v>
      </c>
      <c r="J42" s="351"/>
      <c r="K42" s="114">
        <f>SUM(K35:K41)</f>
        <v>900</v>
      </c>
      <c r="L42" s="351" t="s">
        <v>86</v>
      </c>
      <c r="M42" s="351"/>
      <c r="N42" s="114">
        <f>SUM(N35:N41)</f>
        <v>910</v>
      </c>
    </row>
    <row r="43" spans="1:14" s="74" customFormat="1" x14ac:dyDescent="0.3">
      <c r="A43" s="287" t="s">
        <v>516</v>
      </c>
      <c r="B43" s="288">
        <v>50</v>
      </c>
      <c r="C43" s="117" t="s">
        <v>517</v>
      </c>
      <c r="D43" s="118" t="s">
        <v>261</v>
      </c>
      <c r="E43" s="119">
        <v>75</v>
      </c>
      <c r="F43" s="113"/>
      <c r="G43" s="110" t="s">
        <v>114</v>
      </c>
      <c r="H43" s="111">
        <v>75</v>
      </c>
      <c r="I43" s="109" t="s">
        <v>518</v>
      </c>
      <c r="J43" s="110" t="s">
        <v>282</v>
      </c>
      <c r="K43" s="111">
        <v>80</v>
      </c>
      <c r="L43" s="117" t="s">
        <v>517</v>
      </c>
      <c r="M43" s="118" t="s">
        <v>261</v>
      </c>
      <c r="N43" s="119">
        <v>75</v>
      </c>
    </row>
    <row r="44" spans="1:14" s="74" customFormat="1" ht="49.5" x14ac:dyDescent="0.3">
      <c r="A44" s="287" t="s">
        <v>457</v>
      </c>
      <c r="B44" s="288">
        <v>180</v>
      </c>
      <c r="C44" s="117" t="s">
        <v>458</v>
      </c>
      <c r="D44" s="118" t="s">
        <v>14</v>
      </c>
      <c r="E44" s="119">
        <v>200</v>
      </c>
      <c r="F44" s="117" t="s">
        <v>494</v>
      </c>
      <c r="G44" s="118" t="s">
        <v>46</v>
      </c>
      <c r="H44" s="119">
        <v>200</v>
      </c>
      <c r="I44" s="117" t="s">
        <v>519</v>
      </c>
      <c r="J44" s="118" t="s">
        <v>520</v>
      </c>
      <c r="K44" s="119">
        <v>200</v>
      </c>
      <c r="L44" s="117" t="s">
        <v>458</v>
      </c>
      <c r="M44" s="118" t="s">
        <v>14</v>
      </c>
      <c r="N44" s="119">
        <v>200</v>
      </c>
    </row>
    <row r="45" spans="1:14" s="74" customFormat="1" x14ac:dyDescent="0.3">
      <c r="A45" s="287" t="s">
        <v>462</v>
      </c>
      <c r="B45" s="288">
        <v>100</v>
      </c>
      <c r="C45" s="120" t="s">
        <v>325</v>
      </c>
      <c r="D45" s="118" t="s">
        <v>245</v>
      </c>
      <c r="E45" s="119">
        <v>100</v>
      </c>
      <c r="F45" s="120" t="s">
        <v>325</v>
      </c>
      <c r="G45" s="118" t="s">
        <v>90</v>
      </c>
      <c r="H45" s="119">
        <v>100</v>
      </c>
      <c r="I45" s="120" t="s">
        <v>325</v>
      </c>
      <c r="J45" s="118" t="s">
        <v>81</v>
      </c>
      <c r="K45" s="119">
        <v>100</v>
      </c>
      <c r="L45" s="120" t="s">
        <v>325</v>
      </c>
      <c r="M45" s="118" t="s">
        <v>245</v>
      </c>
      <c r="N45" s="119">
        <v>100</v>
      </c>
    </row>
    <row r="46" spans="1:14" s="105" customFormat="1" x14ac:dyDescent="0.25">
      <c r="A46" s="289"/>
      <c r="B46" s="290"/>
      <c r="C46" s="351" t="s">
        <v>130</v>
      </c>
      <c r="D46" s="351"/>
      <c r="E46" s="114">
        <f>SUM(E43:E45)</f>
        <v>375</v>
      </c>
      <c r="F46" s="351" t="s">
        <v>130</v>
      </c>
      <c r="G46" s="351"/>
      <c r="H46" s="114">
        <f>SUM(H43:H45)</f>
        <v>375</v>
      </c>
      <c r="I46" s="351" t="s">
        <v>130</v>
      </c>
      <c r="J46" s="351"/>
      <c r="K46" s="114">
        <f>SUM(K43:K45)</f>
        <v>380</v>
      </c>
      <c r="L46" s="351" t="s">
        <v>130</v>
      </c>
      <c r="M46" s="351"/>
      <c r="N46" s="114">
        <f>SUM(N43:N45)</f>
        <v>375</v>
      </c>
    </row>
    <row r="47" spans="1:14" s="105" customFormat="1" x14ac:dyDescent="0.25">
      <c r="A47" s="289"/>
      <c r="B47" s="290"/>
      <c r="C47" s="351" t="s">
        <v>521</v>
      </c>
      <c r="D47" s="351"/>
      <c r="E47" s="115">
        <f>E42+E46+E34</f>
        <v>1830</v>
      </c>
      <c r="F47" s="351" t="s">
        <v>521</v>
      </c>
      <c r="G47" s="351"/>
      <c r="H47" s="115">
        <f>H42+H46+H34</f>
        <v>1840</v>
      </c>
      <c r="I47" s="351" t="s">
        <v>521</v>
      </c>
      <c r="J47" s="351"/>
      <c r="K47" s="115">
        <f>K42+K46+K34</f>
        <v>1825</v>
      </c>
      <c r="L47" s="351" t="s">
        <v>521</v>
      </c>
      <c r="M47" s="351"/>
      <c r="N47" s="115">
        <f>N42+N46+N34</f>
        <v>1830</v>
      </c>
    </row>
    <row r="48" spans="1:14" s="74" customFormat="1" x14ac:dyDescent="0.3">
      <c r="A48" s="287" t="s">
        <v>451</v>
      </c>
      <c r="B48" s="288">
        <v>10</v>
      </c>
      <c r="C48" s="109" t="s">
        <v>320</v>
      </c>
      <c r="D48" s="110" t="s">
        <v>79</v>
      </c>
      <c r="E48" s="111">
        <v>10</v>
      </c>
      <c r="F48" s="109" t="s">
        <v>320</v>
      </c>
      <c r="G48" s="110" t="s">
        <v>79</v>
      </c>
      <c r="H48" s="111">
        <v>10</v>
      </c>
      <c r="I48" s="109" t="s">
        <v>320</v>
      </c>
      <c r="J48" s="110" t="s">
        <v>79</v>
      </c>
      <c r="K48" s="111">
        <v>10</v>
      </c>
      <c r="L48" s="109" t="s">
        <v>320</v>
      </c>
      <c r="M48" s="110" t="s">
        <v>79</v>
      </c>
      <c r="N48" s="111">
        <v>10</v>
      </c>
    </row>
    <row r="49" spans="1:14" s="74" customFormat="1" ht="33" x14ac:dyDescent="0.3">
      <c r="A49" s="287" t="s">
        <v>522</v>
      </c>
      <c r="B49" s="288">
        <v>90</v>
      </c>
      <c r="C49" s="113" t="s">
        <v>523</v>
      </c>
      <c r="D49" s="110" t="s">
        <v>262</v>
      </c>
      <c r="E49" s="111">
        <v>120</v>
      </c>
      <c r="F49" s="113" t="s">
        <v>524</v>
      </c>
      <c r="G49" s="110" t="s">
        <v>525</v>
      </c>
      <c r="H49" s="111">
        <v>120</v>
      </c>
      <c r="I49" s="113" t="s">
        <v>526</v>
      </c>
      <c r="J49" s="110" t="s">
        <v>527</v>
      </c>
      <c r="K49" s="111">
        <v>95</v>
      </c>
      <c r="L49" s="113" t="s">
        <v>523</v>
      </c>
      <c r="M49" s="110" t="s">
        <v>262</v>
      </c>
      <c r="N49" s="111">
        <v>120</v>
      </c>
    </row>
    <row r="50" spans="1:14" s="74" customFormat="1" ht="49.5" x14ac:dyDescent="0.3">
      <c r="A50" s="287" t="s">
        <v>528</v>
      </c>
      <c r="B50" s="288">
        <v>150</v>
      </c>
      <c r="C50" s="113" t="s">
        <v>529</v>
      </c>
      <c r="D50" s="110" t="s">
        <v>263</v>
      </c>
      <c r="E50" s="111">
        <v>150</v>
      </c>
      <c r="F50" s="109" t="s">
        <v>530</v>
      </c>
      <c r="G50" s="110" t="s">
        <v>297</v>
      </c>
      <c r="H50" s="111">
        <v>150</v>
      </c>
      <c r="I50" s="116" t="s">
        <v>531</v>
      </c>
      <c r="J50" s="110" t="s">
        <v>292</v>
      </c>
      <c r="K50" s="111">
        <v>150</v>
      </c>
      <c r="L50" s="113" t="s">
        <v>529</v>
      </c>
      <c r="M50" s="110" t="s">
        <v>263</v>
      </c>
      <c r="N50" s="111">
        <v>150</v>
      </c>
    </row>
    <row r="51" spans="1:14" s="74" customFormat="1" ht="49.5" x14ac:dyDescent="0.3">
      <c r="A51" s="287" t="s">
        <v>457</v>
      </c>
      <c r="B51" s="288">
        <v>180</v>
      </c>
      <c r="C51" s="113" t="s">
        <v>459</v>
      </c>
      <c r="D51" s="110" t="s">
        <v>95</v>
      </c>
      <c r="E51" s="111">
        <v>200</v>
      </c>
      <c r="F51" s="113" t="s">
        <v>494</v>
      </c>
      <c r="G51" s="110" t="s">
        <v>46</v>
      </c>
      <c r="H51" s="111">
        <v>200</v>
      </c>
      <c r="I51" s="113" t="s">
        <v>458</v>
      </c>
      <c r="J51" s="110" t="s">
        <v>14</v>
      </c>
      <c r="K51" s="111">
        <v>200</v>
      </c>
      <c r="L51" s="113" t="s">
        <v>459</v>
      </c>
      <c r="M51" s="110" t="s">
        <v>95</v>
      </c>
      <c r="N51" s="111">
        <v>200</v>
      </c>
    </row>
    <row r="52" spans="1:14" s="74" customFormat="1" ht="49.5" x14ac:dyDescent="0.3">
      <c r="A52" s="287" t="s">
        <v>461</v>
      </c>
      <c r="B52" s="288">
        <v>30</v>
      </c>
      <c r="C52" s="113"/>
      <c r="D52" s="110" t="s">
        <v>244</v>
      </c>
      <c r="E52" s="111">
        <v>40</v>
      </c>
      <c r="F52" s="113"/>
      <c r="G52" s="110" t="s">
        <v>244</v>
      </c>
      <c r="H52" s="111">
        <v>40</v>
      </c>
      <c r="I52" s="113"/>
      <c r="J52" s="110" t="s">
        <v>244</v>
      </c>
      <c r="K52" s="111">
        <v>40</v>
      </c>
      <c r="L52" s="113"/>
      <c r="M52" s="110" t="s">
        <v>244</v>
      </c>
      <c r="N52" s="111">
        <v>40</v>
      </c>
    </row>
    <row r="53" spans="1:14" s="74" customFormat="1" x14ac:dyDescent="0.3">
      <c r="A53" s="287" t="s">
        <v>462</v>
      </c>
      <c r="B53" s="288">
        <v>100</v>
      </c>
      <c r="C53" s="113" t="s">
        <v>325</v>
      </c>
      <c r="D53" s="110" t="s">
        <v>81</v>
      </c>
      <c r="E53" s="111">
        <v>100</v>
      </c>
      <c r="F53" s="113" t="s">
        <v>325</v>
      </c>
      <c r="G53" s="110" t="s">
        <v>245</v>
      </c>
      <c r="H53" s="111">
        <v>100</v>
      </c>
      <c r="I53" s="113" t="s">
        <v>325</v>
      </c>
      <c r="J53" s="110" t="s">
        <v>103</v>
      </c>
      <c r="K53" s="111">
        <v>100</v>
      </c>
      <c r="L53" s="113" t="s">
        <v>325</v>
      </c>
      <c r="M53" s="110" t="s">
        <v>81</v>
      </c>
      <c r="N53" s="111">
        <v>100</v>
      </c>
    </row>
    <row r="54" spans="1:14" s="105" customFormat="1" x14ac:dyDescent="0.25">
      <c r="A54" s="289"/>
      <c r="B54" s="290"/>
      <c r="C54" s="351" t="s">
        <v>82</v>
      </c>
      <c r="D54" s="351"/>
      <c r="E54" s="114">
        <f>SUM(E48:E53)</f>
        <v>620</v>
      </c>
      <c r="F54" s="351" t="s">
        <v>82</v>
      </c>
      <c r="G54" s="351"/>
      <c r="H54" s="114">
        <f>SUM(H48:H53)</f>
        <v>620</v>
      </c>
      <c r="I54" s="351" t="s">
        <v>82</v>
      </c>
      <c r="J54" s="351"/>
      <c r="K54" s="114">
        <f>SUM(K48:K53)</f>
        <v>595</v>
      </c>
      <c r="L54" s="351" t="s">
        <v>82</v>
      </c>
      <c r="M54" s="351"/>
      <c r="N54" s="114">
        <f>SUM(N48:N53)</f>
        <v>620</v>
      </c>
    </row>
    <row r="55" spans="1:14" s="74" customFormat="1" ht="49.5" x14ac:dyDescent="0.3">
      <c r="A55" s="287" t="s">
        <v>463</v>
      </c>
      <c r="B55" s="288">
        <v>60</v>
      </c>
      <c r="C55" s="109" t="s">
        <v>532</v>
      </c>
      <c r="D55" s="110" t="s">
        <v>284</v>
      </c>
      <c r="E55" s="111">
        <v>60</v>
      </c>
      <c r="F55" s="109" t="s">
        <v>533</v>
      </c>
      <c r="G55" s="110" t="s">
        <v>534</v>
      </c>
      <c r="H55" s="111">
        <v>60</v>
      </c>
      <c r="I55" s="109" t="s">
        <v>535</v>
      </c>
      <c r="J55" s="110" t="s">
        <v>536</v>
      </c>
      <c r="K55" s="111">
        <v>60</v>
      </c>
      <c r="L55" s="109" t="s">
        <v>420</v>
      </c>
      <c r="M55" s="110" t="s">
        <v>421</v>
      </c>
      <c r="N55" s="111">
        <v>60</v>
      </c>
    </row>
    <row r="56" spans="1:14" s="74" customFormat="1" ht="33" x14ac:dyDescent="0.3">
      <c r="A56" s="287" t="s">
        <v>466</v>
      </c>
      <c r="B56" s="288">
        <v>200</v>
      </c>
      <c r="C56" s="109" t="s">
        <v>537</v>
      </c>
      <c r="D56" s="110" t="s">
        <v>264</v>
      </c>
      <c r="E56" s="111">
        <v>225</v>
      </c>
      <c r="F56" s="109" t="s">
        <v>467</v>
      </c>
      <c r="G56" s="110" t="s">
        <v>538</v>
      </c>
      <c r="H56" s="111">
        <v>200</v>
      </c>
      <c r="I56" s="109" t="s">
        <v>539</v>
      </c>
      <c r="J56" s="110" t="s">
        <v>540</v>
      </c>
      <c r="K56" s="111">
        <v>200</v>
      </c>
      <c r="L56" s="109" t="s">
        <v>537</v>
      </c>
      <c r="M56" s="110" t="s">
        <v>264</v>
      </c>
      <c r="N56" s="111">
        <v>225</v>
      </c>
    </row>
    <row r="57" spans="1:14" s="74" customFormat="1" ht="33" x14ac:dyDescent="0.3">
      <c r="A57" s="287" t="s">
        <v>541</v>
      </c>
      <c r="B57" s="288">
        <v>240</v>
      </c>
      <c r="C57" s="109" t="s">
        <v>542</v>
      </c>
      <c r="D57" s="110" t="s">
        <v>265</v>
      </c>
      <c r="E57" s="111">
        <v>245</v>
      </c>
      <c r="F57" s="113" t="s">
        <v>543</v>
      </c>
      <c r="G57" s="110" t="s">
        <v>319</v>
      </c>
      <c r="H57" s="111">
        <v>245</v>
      </c>
      <c r="I57" s="109" t="s">
        <v>544</v>
      </c>
      <c r="J57" s="110" t="s">
        <v>307</v>
      </c>
      <c r="K57" s="111">
        <v>240</v>
      </c>
      <c r="L57" s="109" t="s">
        <v>542</v>
      </c>
      <c r="M57" s="110" t="s">
        <v>265</v>
      </c>
      <c r="N57" s="111">
        <v>245</v>
      </c>
    </row>
    <row r="58" spans="1:14" s="74" customFormat="1" ht="66" x14ac:dyDescent="0.3">
      <c r="A58" s="287" t="s">
        <v>481</v>
      </c>
      <c r="B58" s="288">
        <v>180</v>
      </c>
      <c r="C58" s="109" t="s">
        <v>483</v>
      </c>
      <c r="D58" s="110" t="s">
        <v>96</v>
      </c>
      <c r="E58" s="111">
        <v>200</v>
      </c>
      <c r="F58" s="109" t="s">
        <v>483</v>
      </c>
      <c r="G58" s="110" t="s">
        <v>224</v>
      </c>
      <c r="H58" s="111">
        <v>200</v>
      </c>
      <c r="I58" s="109" t="s">
        <v>483</v>
      </c>
      <c r="J58" s="110" t="s">
        <v>105</v>
      </c>
      <c r="K58" s="111">
        <v>200</v>
      </c>
      <c r="L58" s="109" t="s">
        <v>483</v>
      </c>
      <c r="M58" s="110" t="s">
        <v>96</v>
      </c>
      <c r="N58" s="111">
        <v>200</v>
      </c>
    </row>
    <row r="59" spans="1:14" s="74" customFormat="1" ht="49.5" x14ac:dyDescent="0.3">
      <c r="A59" s="287" t="s">
        <v>461</v>
      </c>
      <c r="B59" s="288">
        <v>20</v>
      </c>
      <c r="C59" s="113"/>
      <c r="D59" s="110" t="s">
        <v>244</v>
      </c>
      <c r="E59" s="111">
        <v>20</v>
      </c>
      <c r="F59" s="113"/>
      <c r="G59" s="110" t="s">
        <v>244</v>
      </c>
      <c r="H59" s="111">
        <v>20</v>
      </c>
      <c r="I59" s="113"/>
      <c r="J59" s="110" t="s">
        <v>244</v>
      </c>
      <c r="K59" s="111">
        <v>20</v>
      </c>
      <c r="L59" s="113"/>
      <c r="M59" s="110" t="s">
        <v>244</v>
      </c>
      <c r="N59" s="111">
        <v>20</v>
      </c>
    </row>
    <row r="60" spans="1:14" s="74" customFormat="1" ht="33" x14ac:dyDescent="0.3">
      <c r="A60" s="287" t="s">
        <v>485</v>
      </c>
      <c r="B60" s="288">
        <v>40</v>
      </c>
      <c r="C60" s="113"/>
      <c r="D60" s="110" t="s">
        <v>250</v>
      </c>
      <c r="E60" s="111">
        <v>50</v>
      </c>
      <c r="F60" s="113"/>
      <c r="G60" s="110" t="s">
        <v>250</v>
      </c>
      <c r="H60" s="111">
        <v>50</v>
      </c>
      <c r="I60" s="113"/>
      <c r="J60" s="110" t="s">
        <v>250</v>
      </c>
      <c r="K60" s="111">
        <v>50</v>
      </c>
      <c r="L60" s="113"/>
      <c r="M60" s="110" t="s">
        <v>250</v>
      </c>
      <c r="N60" s="111">
        <v>50</v>
      </c>
    </row>
    <row r="61" spans="1:14" s="74" customFormat="1" x14ac:dyDescent="0.3">
      <c r="A61" s="287" t="s">
        <v>462</v>
      </c>
      <c r="B61" s="288">
        <v>100</v>
      </c>
      <c r="C61" s="109" t="s">
        <v>325</v>
      </c>
      <c r="D61" s="110" t="s">
        <v>90</v>
      </c>
      <c r="E61" s="111">
        <v>100</v>
      </c>
      <c r="F61" s="109" t="s">
        <v>325</v>
      </c>
      <c r="G61" s="110" t="s">
        <v>251</v>
      </c>
      <c r="H61" s="111">
        <v>100</v>
      </c>
      <c r="I61" s="109" t="s">
        <v>325</v>
      </c>
      <c r="J61" s="110" t="s">
        <v>515</v>
      </c>
      <c r="K61" s="111">
        <v>100</v>
      </c>
      <c r="L61" s="109" t="s">
        <v>325</v>
      </c>
      <c r="M61" s="110" t="s">
        <v>90</v>
      </c>
      <c r="N61" s="111">
        <v>100</v>
      </c>
    </row>
    <row r="62" spans="1:14" s="105" customFormat="1" x14ac:dyDescent="0.25">
      <c r="A62" s="289"/>
      <c r="B62" s="290"/>
      <c r="C62" s="351" t="s">
        <v>86</v>
      </c>
      <c r="D62" s="351"/>
      <c r="E62" s="114">
        <f>SUM(E55:E61)</f>
        <v>900</v>
      </c>
      <c r="F62" s="351" t="s">
        <v>86</v>
      </c>
      <c r="G62" s="351"/>
      <c r="H62" s="114">
        <f>SUM(H55:H61)</f>
        <v>875</v>
      </c>
      <c r="I62" s="351" t="s">
        <v>86</v>
      </c>
      <c r="J62" s="351"/>
      <c r="K62" s="114">
        <f>SUM(K55:K61)</f>
        <v>870</v>
      </c>
      <c r="L62" s="351" t="s">
        <v>86</v>
      </c>
      <c r="M62" s="351"/>
      <c r="N62" s="114">
        <f>SUM(N55:N61)</f>
        <v>900</v>
      </c>
    </row>
    <row r="63" spans="1:14" s="74" customFormat="1" ht="33" x14ac:dyDescent="0.3">
      <c r="A63" s="287" t="s">
        <v>490</v>
      </c>
      <c r="B63" s="288">
        <v>50</v>
      </c>
      <c r="C63" s="113" t="s">
        <v>493</v>
      </c>
      <c r="D63" s="110" t="s">
        <v>266</v>
      </c>
      <c r="E63" s="111">
        <v>75</v>
      </c>
      <c r="F63" s="113" t="s">
        <v>545</v>
      </c>
      <c r="G63" s="110" t="s">
        <v>546</v>
      </c>
      <c r="H63" s="111">
        <v>75</v>
      </c>
      <c r="I63" s="113" t="s">
        <v>547</v>
      </c>
      <c r="J63" s="110" t="s">
        <v>548</v>
      </c>
      <c r="K63" s="111">
        <v>75</v>
      </c>
      <c r="L63" s="113" t="s">
        <v>493</v>
      </c>
      <c r="M63" s="110" t="s">
        <v>266</v>
      </c>
      <c r="N63" s="111">
        <v>75</v>
      </c>
    </row>
    <row r="64" spans="1:14" s="74" customFormat="1" ht="33" x14ac:dyDescent="0.3">
      <c r="A64" s="287" t="s">
        <v>488</v>
      </c>
      <c r="B64" s="288">
        <v>180</v>
      </c>
      <c r="C64" s="113"/>
      <c r="D64" s="110" t="s">
        <v>267</v>
      </c>
      <c r="E64" s="111">
        <v>200</v>
      </c>
      <c r="F64" s="113"/>
      <c r="G64" s="110" t="s">
        <v>243</v>
      </c>
      <c r="H64" s="111">
        <v>200</v>
      </c>
      <c r="I64" s="113"/>
      <c r="J64" s="110" t="s">
        <v>295</v>
      </c>
      <c r="K64" s="111">
        <v>200</v>
      </c>
      <c r="L64" s="113"/>
      <c r="M64" s="110" t="s">
        <v>267</v>
      </c>
      <c r="N64" s="111">
        <v>200</v>
      </c>
    </row>
    <row r="65" spans="1:14" s="74" customFormat="1" x14ac:dyDescent="0.3">
      <c r="A65" s="287" t="s">
        <v>462</v>
      </c>
      <c r="B65" s="288">
        <v>100</v>
      </c>
      <c r="C65" s="113" t="s">
        <v>325</v>
      </c>
      <c r="D65" s="110" t="s">
        <v>103</v>
      </c>
      <c r="E65" s="111">
        <v>100</v>
      </c>
      <c r="F65" s="113" t="s">
        <v>325</v>
      </c>
      <c r="G65" s="110" t="s">
        <v>90</v>
      </c>
      <c r="H65" s="111">
        <v>100</v>
      </c>
      <c r="I65" s="113" t="s">
        <v>325</v>
      </c>
      <c r="J65" s="110" t="s">
        <v>251</v>
      </c>
      <c r="K65" s="111">
        <v>100</v>
      </c>
      <c r="L65" s="113" t="s">
        <v>325</v>
      </c>
      <c r="M65" s="110" t="s">
        <v>103</v>
      </c>
      <c r="N65" s="111">
        <v>100</v>
      </c>
    </row>
    <row r="66" spans="1:14" s="105" customFormat="1" x14ac:dyDescent="0.25">
      <c r="A66" s="289"/>
      <c r="B66" s="290"/>
      <c r="C66" s="351" t="s">
        <v>130</v>
      </c>
      <c r="D66" s="351"/>
      <c r="E66" s="114">
        <f>SUM(E63:E65)</f>
        <v>375</v>
      </c>
      <c r="F66" s="351" t="s">
        <v>130</v>
      </c>
      <c r="G66" s="351"/>
      <c r="H66" s="114">
        <f>SUM(H63:H65)</f>
        <v>375</v>
      </c>
      <c r="I66" s="351" t="s">
        <v>130</v>
      </c>
      <c r="J66" s="351"/>
      <c r="K66" s="114">
        <f>SUM(K63:K65)</f>
        <v>375</v>
      </c>
      <c r="L66" s="351" t="s">
        <v>130</v>
      </c>
      <c r="M66" s="351"/>
      <c r="N66" s="114">
        <f>SUM(N63:N65)</f>
        <v>375</v>
      </c>
    </row>
    <row r="67" spans="1:14" s="105" customFormat="1" x14ac:dyDescent="0.25">
      <c r="A67" s="289"/>
      <c r="B67" s="290"/>
      <c r="C67" s="351" t="s">
        <v>549</v>
      </c>
      <c r="D67" s="351"/>
      <c r="E67" s="115">
        <f>E66+E62+E54</f>
        <v>1895</v>
      </c>
      <c r="F67" s="351" t="s">
        <v>549</v>
      </c>
      <c r="G67" s="351"/>
      <c r="H67" s="115">
        <f>H66+H62+H54</f>
        <v>1870</v>
      </c>
      <c r="I67" s="351" t="s">
        <v>549</v>
      </c>
      <c r="J67" s="351"/>
      <c r="K67" s="115">
        <f>K66+K62+K54</f>
        <v>1840</v>
      </c>
      <c r="L67" s="351" t="s">
        <v>549</v>
      </c>
      <c r="M67" s="351"/>
      <c r="N67" s="115">
        <f>N66+N62+N54</f>
        <v>1895</v>
      </c>
    </row>
    <row r="68" spans="1:14" s="112" customFormat="1" x14ac:dyDescent="0.25">
      <c r="A68" s="287" t="s">
        <v>451</v>
      </c>
      <c r="B68" s="288">
        <v>10</v>
      </c>
      <c r="C68" s="109" t="s">
        <v>320</v>
      </c>
      <c r="D68" s="110" t="s">
        <v>79</v>
      </c>
      <c r="E68" s="111">
        <v>10</v>
      </c>
      <c r="F68" s="109" t="s">
        <v>320</v>
      </c>
      <c r="G68" s="110" t="s">
        <v>79</v>
      </c>
      <c r="H68" s="111">
        <v>10</v>
      </c>
      <c r="I68" s="109" t="s">
        <v>320</v>
      </c>
      <c r="J68" s="110" t="s">
        <v>79</v>
      </c>
      <c r="K68" s="111">
        <v>10</v>
      </c>
      <c r="L68" s="109" t="s">
        <v>320</v>
      </c>
      <c r="M68" s="110" t="s">
        <v>79</v>
      </c>
      <c r="N68" s="111">
        <v>10</v>
      </c>
    </row>
    <row r="69" spans="1:14" s="112" customFormat="1" x14ac:dyDescent="0.25">
      <c r="A69" s="287" t="s">
        <v>451</v>
      </c>
      <c r="B69" s="288">
        <v>10</v>
      </c>
      <c r="C69" s="109" t="s">
        <v>321</v>
      </c>
      <c r="D69" s="110" t="s">
        <v>80</v>
      </c>
      <c r="E69" s="111">
        <v>15</v>
      </c>
      <c r="F69" s="109" t="s">
        <v>321</v>
      </c>
      <c r="G69" s="110" t="s">
        <v>80</v>
      </c>
      <c r="H69" s="111">
        <v>15</v>
      </c>
      <c r="I69" s="109" t="s">
        <v>321</v>
      </c>
      <c r="J69" s="110" t="s">
        <v>80</v>
      </c>
      <c r="K69" s="111">
        <v>15</v>
      </c>
      <c r="L69" s="109" t="s">
        <v>321</v>
      </c>
      <c r="M69" s="110" t="s">
        <v>80</v>
      </c>
      <c r="N69" s="111">
        <v>15</v>
      </c>
    </row>
    <row r="70" spans="1:14" s="112" customFormat="1" x14ac:dyDescent="0.25">
      <c r="A70" s="287" t="s">
        <v>178</v>
      </c>
      <c r="B70" s="288">
        <v>40</v>
      </c>
      <c r="C70" s="113" t="s">
        <v>345</v>
      </c>
      <c r="D70" s="110" t="s">
        <v>268</v>
      </c>
      <c r="E70" s="111">
        <v>50</v>
      </c>
      <c r="F70" s="113" t="s">
        <v>345</v>
      </c>
      <c r="G70" s="110" t="s">
        <v>168</v>
      </c>
      <c r="H70" s="111">
        <v>40</v>
      </c>
      <c r="I70" s="113" t="s">
        <v>550</v>
      </c>
      <c r="J70" s="110" t="s">
        <v>551</v>
      </c>
      <c r="K70" s="111">
        <v>50</v>
      </c>
      <c r="L70" s="113" t="s">
        <v>345</v>
      </c>
      <c r="M70" s="110" t="s">
        <v>268</v>
      </c>
      <c r="N70" s="111">
        <v>50</v>
      </c>
    </row>
    <row r="71" spans="1:14" s="74" customFormat="1" ht="49.5" x14ac:dyDescent="0.3">
      <c r="A71" s="287" t="s">
        <v>452</v>
      </c>
      <c r="B71" s="288">
        <v>150</v>
      </c>
      <c r="C71" s="109" t="s">
        <v>346</v>
      </c>
      <c r="D71" s="110" t="s">
        <v>200</v>
      </c>
      <c r="E71" s="111">
        <v>200</v>
      </c>
      <c r="F71" s="109" t="s">
        <v>552</v>
      </c>
      <c r="G71" s="110" t="s">
        <v>553</v>
      </c>
      <c r="H71" s="111">
        <v>200</v>
      </c>
      <c r="I71" s="109" t="s">
        <v>554</v>
      </c>
      <c r="J71" s="110" t="s">
        <v>317</v>
      </c>
      <c r="K71" s="111">
        <v>210</v>
      </c>
      <c r="L71" s="109" t="s">
        <v>346</v>
      </c>
      <c r="M71" s="110" t="s">
        <v>200</v>
      </c>
      <c r="N71" s="111">
        <v>200</v>
      </c>
    </row>
    <row r="72" spans="1:14" s="74" customFormat="1" ht="49.5" x14ac:dyDescent="0.3">
      <c r="A72" s="287" t="s">
        <v>457</v>
      </c>
      <c r="B72" s="288">
        <v>180</v>
      </c>
      <c r="C72" s="109" t="s">
        <v>458</v>
      </c>
      <c r="D72" s="110" t="s">
        <v>14</v>
      </c>
      <c r="E72" s="111">
        <v>200</v>
      </c>
      <c r="F72" s="109" t="s">
        <v>459</v>
      </c>
      <c r="G72" s="110" t="s">
        <v>460</v>
      </c>
      <c r="H72" s="111">
        <v>200</v>
      </c>
      <c r="I72" s="109" t="s">
        <v>494</v>
      </c>
      <c r="J72" s="110" t="s">
        <v>46</v>
      </c>
      <c r="K72" s="111">
        <v>200</v>
      </c>
      <c r="L72" s="109" t="s">
        <v>458</v>
      </c>
      <c r="M72" s="110" t="s">
        <v>14</v>
      </c>
      <c r="N72" s="111">
        <v>200</v>
      </c>
    </row>
    <row r="73" spans="1:14" s="74" customFormat="1" ht="49.5" x14ac:dyDescent="0.3">
      <c r="A73" s="287" t="s">
        <v>461</v>
      </c>
      <c r="B73" s="288">
        <v>30</v>
      </c>
      <c r="C73" s="113"/>
      <c r="D73" s="110" t="s">
        <v>244</v>
      </c>
      <c r="E73" s="111">
        <v>40</v>
      </c>
      <c r="F73" s="113"/>
      <c r="G73" s="110" t="s">
        <v>244</v>
      </c>
      <c r="H73" s="111">
        <v>40</v>
      </c>
      <c r="I73" s="113"/>
      <c r="J73" s="110" t="s">
        <v>244</v>
      </c>
      <c r="K73" s="111">
        <v>40</v>
      </c>
      <c r="L73" s="113"/>
      <c r="M73" s="110" t="s">
        <v>244</v>
      </c>
      <c r="N73" s="111">
        <v>40</v>
      </c>
    </row>
    <row r="74" spans="1:14" s="74" customFormat="1" x14ac:dyDescent="0.3">
      <c r="A74" s="287" t="s">
        <v>462</v>
      </c>
      <c r="B74" s="288">
        <v>100</v>
      </c>
      <c r="C74" s="109" t="s">
        <v>325</v>
      </c>
      <c r="D74" s="110" t="s">
        <v>90</v>
      </c>
      <c r="E74" s="111">
        <v>100</v>
      </c>
      <c r="F74" s="109" t="s">
        <v>325</v>
      </c>
      <c r="G74" s="110" t="s">
        <v>81</v>
      </c>
      <c r="H74" s="111">
        <v>100</v>
      </c>
      <c r="I74" s="109" t="s">
        <v>325</v>
      </c>
      <c r="J74" s="110" t="s">
        <v>103</v>
      </c>
      <c r="K74" s="111">
        <v>100</v>
      </c>
      <c r="L74" s="109" t="s">
        <v>325</v>
      </c>
      <c r="M74" s="110" t="s">
        <v>90</v>
      </c>
      <c r="N74" s="111">
        <v>100</v>
      </c>
    </row>
    <row r="75" spans="1:14" s="105" customFormat="1" x14ac:dyDescent="0.25">
      <c r="A75" s="289"/>
      <c r="B75" s="290"/>
      <c r="C75" s="351" t="s">
        <v>82</v>
      </c>
      <c r="D75" s="351"/>
      <c r="E75" s="114">
        <f>SUM(E71:E74)</f>
        <v>540</v>
      </c>
      <c r="F75" s="351" t="s">
        <v>82</v>
      </c>
      <c r="G75" s="351"/>
      <c r="H75" s="114">
        <f>SUM(H71:H74)</f>
        <v>540</v>
      </c>
      <c r="I75" s="351" t="s">
        <v>82</v>
      </c>
      <c r="J75" s="351"/>
      <c r="K75" s="114">
        <f>SUM(K71:K74)</f>
        <v>550</v>
      </c>
      <c r="L75" s="351" t="s">
        <v>82</v>
      </c>
      <c r="M75" s="351"/>
      <c r="N75" s="114">
        <f>SUM(N71:N74)</f>
        <v>540</v>
      </c>
    </row>
    <row r="76" spans="1:14" s="74" customFormat="1" ht="49.5" x14ac:dyDescent="0.3">
      <c r="A76" s="287" t="s">
        <v>463</v>
      </c>
      <c r="B76" s="288">
        <v>60</v>
      </c>
      <c r="C76" s="109" t="s">
        <v>555</v>
      </c>
      <c r="D76" s="110" t="s">
        <v>275</v>
      </c>
      <c r="E76" s="111">
        <v>60</v>
      </c>
      <c r="F76" s="109" t="s">
        <v>532</v>
      </c>
      <c r="G76" s="110" t="s">
        <v>556</v>
      </c>
      <c r="H76" s="111">
        <v>60</v>
      </c>
      <c r="I76" s="109" t="s">
        <v>557</v>
      </c>
      <c r="J76" s="110" t="s">
        <v>558</v>
      </c>
      <c r="K76" s="111">
        <v>60</v>
      </c>
      <c r="L76" s="109" t="s">
        <v>422</v>
      </c>
      <c r="M76" s="110" t="s">
        <v>423</v>
      </c>
      <c r="N76" s="111">
        <v>60</v>
      </c>
    </row>
    <row r="77" spans="1:14" s="74" customFormat="1" ht="66" x14ac:dyDescent="0.3">
      <c r="A77" s="287" t="s">
        <v>502</v>
      </c>
      <c r="B77" s="288">
        <v>200</v>
      </c>
      <c r="C77" s="113" t="s">
        <v>506</v>
      </c>
      <c r="D77" s="110" t="s">
        <v>270</v>
      </c>
      <c r="E77" s="111">
        <v>220</v>
      </c>
      <c r="F77" s="113" t="s">
        <v>559</v>
      </c>
      <c r="G77" s="110" t="s">
        <v>560</v>
      </c>
      <c r="H77" s="111">
        <v>200</v>
      </c>
      <c r="I77" s="113" t="s">
        <v>561</v>
      </c>
      <c r="J77" s="110" t="s">
        <v>562</v>
      </c>
      <c r="K77" s="111">
        <v>200</v>
      </c>
      <c r="L77" s="113" t="s">
        <v>506</v>
      </c>
      <c r="M77" s="110" t="s">
        <v>270</v>
      </c>
      <c r="N77" s="111">
        <v>220</v>
      </c>
    </row>
    <row r="78" spans="1:14" s="74" customFormat="1" ht="49.5" x14ac:dyDescent="0.3">
      <c r="A78" s="287" t="s">
        <v>563</v>
      </c>
      <c r="B78" s="288">
        <v>90</v>
      </c>
      <c r="C78" s="109" t="s">
        <v>564</v>
      </c>
      <c r="D78" s="110" t="s">
        <v>271</v>
      </c>
      <c r="E78" s="111">
        <v>90</v>
      </c>
      <c r="F78" s="109" t="s">
        <v>565</v>
      </c>
      <c r="G78" s="110" t="s">
        <v>566</v>
      </c>
      <c r="H78" s="111">
        <v>90</v>
      </c>
      <c r="I78" s="109" t="s">
        <v>567</v>
      </c>
      <c r="J78" s="110" t="s">
        <v>568</v>
      </c>
      <c r="K78" s="111">
        <v>90</v>
      </c>
      <c r="L78" s="109" t="s">
        <v>564</v>
      </c>
      <c r="M78" s="110" t="s">
        <v>271</v>
      </c>
      <c r="N78" s="111">
        <v>90</v>
      </c>
    </row>
    <row r="79" spans="1:14" s="74" customFormat="1" ht="33" x14ac:dyDescent="0.3">
      <c r="A79" s="287" t="s">
        <v>476</v>
      </c>
      <c r="B79" s="288">
        <v>150</v>
      </c>
      <c r="C79" s="109" t="s">
        <v>478</v>
      </c>
      <c r="D79" s="110" t="s">
        <v>285</v>
      </c>
      <c r="E79" s="111">
        <v>150</v>
      </c>
      <c r="F79" s="109" t="s">
        <v>477</v>
      </c>
      <c r="G79" s="110" t="s">
        <v>569</v>
      </c>
      <c r="H79" s="111">
        <v>150</v>
      </c>
      <c r="I79" s="109" t="s">
        <v>570</v>
      </c>
      <c r="J79" s="110" t="s">
        <v>571</v>
      </c>
      <c r="K79" s="111">
        <v>150</v>
      </c>
      <c r="L79" s="109" t="s">
        <v>478</v>
      </c>
      <c r="M79" s="110" t="s">
        <v>285</v>
      </c>
      <c r="N79" s="111">
        <v>150</v>
      </c>
    </row>
    <row r="80" spans="1:14" s="74" customFormat="1" ht="66" x14ac:dyDescent="0.3">
      <c r="A80" s="287" t="s">
        <v>481</v>
      </c>
      <c r="B80" s="288">
        <v>180</v>
      </c>
      <c r="C80" s="109" t="s">
        <v>484</v>
      </c>
      <c r="D80" s="110" t="s">
        <v>99</v>
      </c>
      <c r="E80" s="111">
        <v>200</v>
      </c>
      <c r="F80" s="109" t="s">
        <v>482</v>
      </c>
      <c r="G80" s="110" t="s">
        <v>84</v>
      </c>
      <c r="H80" s="111">
        <v>200</v>
      </c>
      <c r="I80" s="109" t="s">
        <v>572</v>
      </c>
      <c r="J80" s="110" t="s">
        <v>102</v>
      </c>
      <c r="K80" s="111">
        <v>200</v>
      </c>
      <c r="L80" s="109" t="s">
        <v>484</v>
      </c>
      <c r="M80" s="110" t="s">
        <v>99</v>
      </c>
      <c r="N80" s="111">
        <v>200</v>
      </c>
    </row>
    <row r="81" spans="1:14" s="74" customFormat="1" ht="49.5" x14ac:dyDescent="0.3">
      <c r="A81" s="287" t="s">
        <v>461</v>
      </c>
      <c r="B81" s="288">
        <v>20</v>
      </c>
      <c r="C81" s="113"/>
      <c r="D81" s="110" t="s">
        <v>244</v>
      </c>
      <c r="E81" s="111">
        <v>20</v>
      </c>
      <c r="F81" s="113"/>
      <c r="G81" s="110" t="s">
        <v>244</v>
      </c>
      <c r="H81" s="111">
        <v>20</v>
      </c>
      <c r="I81" s="113"/>
      <c r="J81" s="110" t="s">
        <v>244</v>
      </c>
      <c r="K81" s="111">
        <v>20</v>
      </c>
      <c r="L81" s="113"/>
      <c r="M81" s="110" t="s">
        <v>244</v>
      </c>
      <c r="N81" s="111">
        <v>20</v>
      </c>
    </row>
    <row r="82" spans="1:14" s="74" customFormat="1" ht="33" x14ac:dyDescent="0.3">
      <c r="A82" s="287" t="s">
        <v>485</v>
      </c>
      <c r="B82" s="288">
        <v>40</v>
      </c>
      <c r="C82" s="113"/>
      <c r="D82" s="110" t="s">
        <v>250</v>
      </c>
      <c r="E82" s="111">
        <v>50</v>
      </c>
      <c r="F82" s="113"/>
      <c r="G82" s="110" t="s">
        <v>250</v>
      </c>
      <c r="H82" s="111">
        <v>50</v>
      </c>
      <c r="I82" s="113"/>
      <c r="J82" s="110" t="s">
        <v>250</v>
      </c>
      <c r="K82" s="111">
        <v>50</v>
      </c>
      <c r="L82" s="113"/>
      <c r="M82" s="110" t="s">
        <v>250</v>
      </c>
      <c r="N82" s="111">
        <v>50</v>
      </c>
    </row>
    <row r="83" spans="1:14" s="74" customFormat="1" x14ac:dyDescent="0.3">
      <c r="A83" s="287" t="s">
        <v>462</v>
      </c>
      <c r="B83" s="288">
        <v>100</v>
      </c>
      <c r="C83" s="109" t="s">
        <v>325</v>
      </c>
      <c r="D83" s="110" t="s">
        <v>81</v>
      </c>
      <c r="E83" s="111">
        <v>100</v>
      </c>
      <c r="F83" s="109" t="s">
        <v>325</v>
      </c>
      <c r="G83" s="110" t="s">
        <v>238</v>
      </c>
      <c r="H83" s="111">
        <v>100</v>
      </c>
      <c r="I83" s="109" t="s">
        <v>325</v>
      </c>
      <c r="J83" s="110" t="s">
        <v>90</v>
      </c>
      <c r="K83" s="111">
        <v>100</v>
      </c>
      <c r="L83" s="109" t="s">
        <v>325</v>
      </c>
      <c r="M83" s="110" t="s">
        <v>81</v>
      </c>
      <c r="N83" s="111">
        <v>100</v>
      </c>
    </row>
    <row r="84" spans="1:14" s="105" customFormat="1" x14ac:dyDescent="0.25">
      <c r="A84" s="289"/>
      <c r="B84" s="290"/>
      <c r="C84" s="351" t="s">
        <v>86</v>
      </c>
      <c r="D84" s="351"/>
      <c r="E84" s="114">
        <f>SUM(E76:E83)</f>
        <v>890</v>
      </c>
      <c r="F84" s="351" t="s">
        <v>86</v>
      </c>
      <c r="G84" s="351"/>
      <c r="H84" s="114">
        <f>SUM(H76:H83)</f>
        <v>870</v>
      </c>
      <c r="I84" s="351" t="s">
        <v>86</v>
      </c>
      <c r="J84" s="351"/>
      <c r="K84" s="114">
        <f>SUM(K76:K83)</f>
        <v>870</v>
      </c>
      <c r="L84" s="351" t="s">
        <v>86</v>
      </c>
      <c r="M84" s="351"/>
      <c r="N84" s="114">
        <f>SUM(N76:N83)</f>
        <v>890</v>
      </c>
    </row>
    <row r="85" spans="1:14" s="74" customFormat="1" x14ac:dyDescent="0.3">
      <c r="A85" s="287" t="s">
        <v>516</v>
      </c>
      <c r="B85" s="288">
        <v>50</v>
      </c>
      <c r="C85" s="109" t="s">
        <v>573</v>
      </c>
      <c r="D85" s="110" t="s">
        <v>272</v>
      </c>
      <c r="E85" s="111">
        <v>75</v>
      </c>
      <c r="F85" s="117" t="s">
        <v>517</v>
      </c>
      <c r="G85" s="118" t="s">
        <v>261</v>
      </c>
      <c r="H85" s="119">
        <v>75</v>
      </c>
      <c r="I85" s="109" t="s">
        <v>518</v>
      </c>
      <c r="J85" s="110" t="s">
        <v>282</v>
      </c>
      <c r="K85" s="111">
        <v>80</v>
      </c>
      <c r="L85" s="109" t="s">
        <v>573</v>
      </c>
      <c r="M85" s="110" t="s">
        <v>272</v>
      </c>
      <c r="N85" s="111">
        <v>75</v>
      </c>
    </row>
    <row r="86" spans="1:14" s="74" customFormat="1" ht="33" x14ac:dyDescent="0.3">
      <c r="A86" s="287" t="s">
        <v>514</v>
      </c>
      <c r="B86" s="288">
        <v>180</v>
      </c>
      <c r="C86" s="116"/>
      <c r="D86" s="110" t="s">
        <v>260</v>
      </c>
      <c r="E86" s="111">
        <v>200</v>
      </c>
      <c r="F86" s="116"/>
      <c r="G86" s="110" t="s">
        <v>260</v>
      </c>
      <c r="H86" s="111">
        <v>200</v>
      </c>
      <c r="I86" s="116"/>
      <c r="J86" s="110" t="s">
        <v>260</v>
      </c>
      <c r="K86" s="111">
        <v>200</v>
      </c>
      <c r="L86" s="116"/>
      <c r="M86" s="110" t="s">
        <v>260</v>
      </c>
      <c r="N86" s="111">
        <v>200</v>
      </c>
    </row>
    <row r="87" spans="1:14" s="74" customFormat="1" x14ac:dyDescent="0.3">
      <c r="A87" s="287" t="s">
        <v>462</v>
      </c>
      <c r="B87" s="288">
        <v>100</v>
      </c>
      <c r="C87" s="109" t="s">
        <v>325</v>
      </c>
      <c r="D87" s="110" t="s">
        <v>238</v>
      </c>
      <c r="E87" s="111">
        <v>100</v>
      </c>
      <c r="F87" s="109" t="s">
        <v>325</v>
      </c>
      <c r="G87" s="110" t="s">
        <v>81</v>
      </c>
      <c r="H87" s="111">
        <v>100</v>
      </c>
      <c r="I87" s="109" t="s">
        <v>325</v>
      </c>
      <c r="J87" s="110" t="s">
        <v>515</v>
      </c>
      <c r="K87" s="111">
        <v>100</v>
      </c>
      <c r="L87" s="109" t="s">
        <v>325</v>
      </c>
      <c r="M87" s="110" t="s">
        <v>238</v>
      </c>
      <c r="N87" s="111">
        <v>100</v>
      </c>
    </row>
    <row r="88" spans="1:14" s="105" customFormat="1" x14ac:dyDescent="0.25">
      <c r="A88" s="289"/>
      <c r="B88" s="290"/>
      <c r="C88" s="351" t="s">
        <v>130</v>
      </c>
      <c r="D88" s="351"/>
      <c r="E88" s="114">
        <f>SUM(E85:E87)</f>
        <v>375</v>
      </c>
      <c r="F88" s="351" t="s">
        <v>130</v>
      </c>
      <c r="G88" s="351"/>
      <c r="H88" s="114">
        <f>SUM(H85:H87)</f>
        <v>375</v>
      </c>
      <c r="I88" s="351" t="s">
        <v>130</v>
      </c>
      <c r="J88" s="351"/>
      <c r="K88" s="114">
        <f>SUM(K85:K87)</f>
        <v>380</v>
      </c>
      <c r="L88" s="351" t="s">
        <v>130</v>
      </c>
      <c r="M88" s="351"/>
      <c r="N88" s="114">
        <f>SUM(N85:N87)</f>
        <v>375</v>
      </c>
    </row>
    <row r="89" spans="1:14" s="105" customFormat="1" x14ac:dyDescent="0.25">
      <c r="A89" s="289"/>
      <c r="B89" s="290"/>
      <c r="C89" s="351" t="s">
        <v>574</v>
      </c>
      <c r="D89" s="351"/>
      <c r="E89" s="115">
        <f>E88+E84+E75</f>
        <v>1805</v>
      </c>
      <c r="F89" s="351" t="s">
        <v>574</v>
      </c>
      <c r="G89" s="351"/>
      <c r="H89" s="115">
        <f>H88+H84+H75</f>
        <v>1785</v>
      </c>
      <c r="I89" s="351" t="s">
        <v>574</v>
      </c>
      <c r="J89" s="351"/>
      <c r="K89" s="115">
        <f>K88+K84+K75</f>
        <v>1800</v>
      </c>
      <c r="L89" s="351" t="s">
        <v>574</v>
      </c>
      <c r="M89" s="351"/>
      <c r="N89" s="115">
        <f>N88+N84+N75</f>
        <v>1805</v>
      </c>
    </row>
    <row r="90" spans="1:14" s="74" customFormat="1" x14ac:dyDescent="0.3">
      <c r="A90" s="287" t="s">
        <v>451</v>
      </c>
      <c r="B90" s="288">
        <v>10</v>
      </c>
      <c r="C90" s="109" t="s">
        <v>320</v>
      </c>
      <c r="D90" s="110" t="s">
        <v>79</v>
      </c>
      <c r="E90" s="111">
        <v>10</v>
      </c>
      <c r="F90" s="109" t="s">
        <v>320</v>
      </c>
      <c r="G90" s="110" t="s">
        <v>79</v>
      </c>
      <c r="H90" s="111">
        <v>10</v>
      </c>
      <c r="I90" s="109" t="s">
        <v>320</v>
      </c>
      <c r="J90" s="110" t="s">
        <v>79</v>
      </c>
      <c r="K90" s="111">
        <v>10</v>
      </c>
      <c r="L90" s="109" t="s">
        <v>320</v>
      </c>
      <c r="M90" s="110" t="s">
        <v>79</v>
      </c>
      <c r="N90" s="111">
        <v>10</v>
      </c>
    </row>
    <row r="91" spans="1:14" s="74" customFormat="1" ht="49.5" x14ac:dyDescent="0.3">
      <c r="A91" s="287" t="s">
        <v>575</v>
      </c>
      <c r="B91" s="288">
        <v>90</v>
      </c>
      <c r="C91" s="109" t="s">
        <v>492</v>
      </c>
      <c r="D91" s="110" t="s">
        <v>273</v>
      </c>
      <c r="E91" s="111">
        <v>90</v>
      </c>
      <c r="F91" s="109" t="s">
        <v>576</v>
      </c>
      <c r="G91" s="110" t="s">
        <v>577</v>
      </c>
      <c r="H91" s="111">
        <v>120</v>
      </c>
      <c r="I91" s="109" t="s">
        <v>578</v>
      </c>
      <c r="J91" s="110" t="s">
        <v>579</v>
      </c>
      <c r="K91" s="111">
        <v>95</v>
      </c>
      <c r="L91" s="109" t="s">
        <v>492</v>
      </c>
      <c r="M91" s="110" t="s">
        <v>273</v>
      </c>
      <c r="N91" s="111">
        <v>90</v>
      </c>
    </row>
    <row r="92" spans="1:14" s="74" customFormat="1" x14ac:dyDescent="0.3">
      <c r="A92" s="287" t="s">
        <v>580</v>
      </c>
      <c r="B92" s="288">
        <v>150</v>
      </c>
      <c r="C92" s="113" t="s">
        <v>581</v>
      </c>
      <c r="D92" s="110" t="s">
        <v>274</v>
      </c>
      <c r="E92" s="111">
        <v>150</v>
      </c>
      <c r="F92" s="113" t="s">
        <v>582</v>
      </c>
      <c r="G92" s="110" t="s">
        <v>583</v>
      </c>
      <c r="H92" s="111">
        <v>150</v>
      </c>
      <c r="I92" s="113" t="s">
        <v>584</v>
      </c>
      <c r="J92" s="110" t="s">
        <v>585</v>
      </c>
      <c r="K92" s="111">
        <v>150</v>
      </c>
      <c r="L92" s="113" t="s">
        <v>581</v>
      </c>
      <c r="M92" s="110" t="s">
        <v>274</v>
      </c>
      <c r="N92" s="111">
        <v>150</v>
      </c>
    </row>
    <row r="93" spans="1:14" s="74" customFormat="1" ht="49.5" x14ac:dyDescent="0.3">
      <c r="A93" s="287" t="s">
        <v>457</v>
      </c>
      <c r="B93" s="288">
        <v>180</v>
      </c>
      <c r="C93" s="109" t="s">
        <v>586</v>
      </c>
      <c r="D93" s="110" t="s">
        <v>15</v>
      </c>
      <c r="E93" s="111">
        <v>200</v>
      </c>
      <c r="F93" s="109" t="s">
        <v>519</v>
      </c>
      <c r="G93" s="110" t="s">
        <v>587</v>
      </c>
      <c r="H93" s="111">
        <v>200</v>
      </c>
      <c r="I93" s="113" t="s">
        <v>458</v>
      </c>
      <c r="J93" s="110" t="s">
        <v>101</v>
      </c>
      <c r="K93" s="111">
        <v>200</v>
      </c>
      <c r="L93" s="109" t="s">
        <v>586</v>
      </c>
      <c r="M93" s="110" t="s">
        <v>15</v>
      </c>
      <c r="N93" s="111">
        <v>200</v>
      </c>
    </row>
    <row r="94" spans="1:14" s="74" customFormat="1" ht="49.5" x14ac:dyDescent="0.3">
      <c r="A94" s="287" t="s">
        <v>461</v>
      </c>
      <c r="B94" s="288">
        <v>30</v>
      </c>
      <c r="C94" s="113"/>
      <c r="D94" s="110" t="s">
        <v>244</v>
      </c>
      <c r="E94" s="111">
        <v>40</v>
      </c>
      <c r="F94" s="113"/>
      <c r="G94" s="110" t="s">
        <v>244</v>
      </c>
      <c r="H94" s="111">
        <v>40</v>
      </c>
      <c r="I94" s="113"/>
      <c r="J94" s="110" t="s">
        <v>244</v>
      </c>
      <c r="K94" s="111">
        <v>40</v>
      </c>
      <c r="L94" s="113"/>
      <c r="M94" s="110" t="s">
        <v>244</v>
      </c>
      <c r="N94" s="111">
        <v>40</v>
      </c>
    </row>
    <row r="95" spans="1:14" s="74" customFormat="1" x14ac:dyDescent="0.3">
      <c r="A95" s="287" t="s">
        <v>462</v>
      </c>
      <c r="B95" s="288">
        <v>100</v>
      </c>
      <c r="C95" s="109" t="s">
        <v>325</v>
      </c>
      <c r="D95" s="110" t="s">
        <v>81</v>
      </c>
      <c r="E95" s="111">
        <v>100</v>
      </c>
      <c r="F95" s="109" t="s">
        <v>325</v>
      </c>
      <c r="G95" s="110" t="s">
        <v>90</v>
      </c>
      <c r="H95" s="111">
        <v>100</v>
      </c>
      <c r="I95" s="109" t="s">
        <v>325</v>
      </c>
      <c r="J95" s="110" t="s">
        <v>238</v>
      </c>
      <c r="K95" s="111">
        <v>100</v>
      </c>
      <c r="L95" s="109" t="s">
        <v>325</v>
      </c>
      <c r="M95" s="110" t="s">
        <v>81</v>
      </c>
      <c r="N95" s="111">
        <v>100</v>
      </c>
    </row>
    <row r="96" spans="1:14" s="105" customFormat="1" x14ac:dyDescent="0.25">
      <c r="A96" s="289"/>
      <c r="B96" s="290"/>
      <c r="C96" s="351" t="s">
        <v>82</v>
      </c>
      <c r="D96" s="351"/>
      <c r="E96" s="114">
        <f>SUM(E90:E95)</f>
        <v>590</v>
      </c>
      <c r="F96" s="351" t="s">
        <v>82</v>
      </c>
      <c r="G96" s="351"/>
      <c r="H96" s="114">
        <f>SUM(H90:H95)</f>
        <v>620</v>
      </c>
      <c r="I96" s="351" t="s">
        <v>82</v>
      </c>
      <c r="J96" s="351"/>
      <c r="K96" s="114">
        <f>SUM(K90:K95)</f>
        <v>595</v>
      </c>
      <c r="L96" s="351" t="s">
        <v>82</v>
      </c>
      <c r="M96" s="351"/>
      <c r="N96" s="114">
        <f>SUM(N90:N95)</f>
        <v>590</v>
      </c>
    </row>
    <row r="97" spans="1:14" s="74" customFormat="1" ht="49.5" x14ac:dyDescent="0.3">
      <c r="A97" s="287" t="s">
        <v>463</v>
      </c>
      <c r="B97" s="288">
        <v>60</v>
      </c>
      <c r="C97" s="109" t="s">
        <v>418</v>
      </c>
      <c r="D97" s="110" t="s">
        <v>269</v>
      </c>
      <c r="E97" s="111">
        <v>60</v>
      </c>
      <c r="F97" s="109" t="s">
        <v>430</v>
      </c>
      <c r="G97" s="110" t="s">
        <v>286</v>
      </c>
      <c r="H97" s="111">
        <v>60</v>
      </c>
      <c r="I97" s="109" t="s">
        <v>382</v>
      </c>
      <c r="J97" s="110" t="s">
        <v>300</v>
      </c>
      <c r="K97" s="111">
        <v>60</v>
      </c>
      <c r="L97" s="109" t="s">
        <v>418</v>
      </c>
      <c r="M97" s="110" t="s">
        <v>269</v>
      </c>
      <c r="N97" s="111">
        <v>60</v>
      </c>
    </row>
    <row r="98" spans="1:14" s="74" customFormat="1" ht="33" x14ac:dyDescent="0.3">
      <c r="A98" s="287" t="s">
        <v>588</v>
      </c>
      <c r="B98" s="288">
        <v>200</v>
      </c>
      <c r="C98" s="121" t="s">
        <v>589</v>
      </c>
      <c r="D98" s="110" t="s">
        <v>215</v>
      </c>
      <c r="E98" s="111">
        <v>220</v>
      </c>
      <c r="F98" s="121" t="s">
        <v>537</v>
      </c>
      <c r="G98" s="110" t="s">
        <v>590</v>
      </c>
      <c r="H98" s="111">
        <v>200</v>
      </c>
      <c r="I98" s="121" t="s">
        <v>467</v>
      </c>
      <c r="J98" s="110" t="s">
        <v>538</v>
      </c>
      <c r="K98" s="111">
        <v>200</v>
      </c>
      <c r="L98" s="121" t="s">
        <v>589</v>
      </c>
      <c r="M98" s="110" t="s">
        <v>215</v>
      </c>
      <c r="N98" s="111">
        <v>220</v>
      </c>
    </row>
    <row r="99" spans="1:14" s="74" customFormat="1" ht="33" x14ac:dyDescent="0.3">
      <c r="A99" s="287" t="s">
        <v>541</v>
      </c>
      <c r="B99" s="288">
        <v>240</v>
      </c>
      <c r="C99" s="113" t="s">
        <v>591</v>
      </c>
      <c r="D99" s="110" t="s">
        <v>276</v>
      </c>
      <c r="E99" s="111">
        <v>240</v>
      </c>
      <c r="F99" s="113" t="s">
        <v>591</v>
      </c>
      <c r="G99" s="110" t="s">
        <v>276</v>
      </c>
      <c r="H99" s="111">
        <v>240</v>
      </c>
      <c r="I99" s="113" t="s">
        <v>543</v>
      </c>
      <c r="J99" s="110" t="s">
        <v>319</v>
      </c>
      <c r="K99" s="111">
        <v>240</v>
      </c>
      <c r="L99" s="113" t="s">
        <v>591</v>
      </c>
      <c r="M99" s="110" t="s">
        <v>276</v>
      </c>
      <c r="N99" s="111">
        <v>240</v>
      </c>
    </row>
    <row r="100" spans="1:14" s="74" customFormat="1" ht="66" x14ac:dyDescent="0.3">
      <c r="A100" s="287" t="s">
        <v>481</v>
      </c>
      <c r="B100" s="288">
        <v>180</v>
      </c>
      <c r="C100" s="109" t="s">
        <v>483</v>
      </c>
      <c r="D100" s="110" t="s">
        <v>224</v>
      </c>
      <c r="E100" s="111">
        <v>200</v>
      </c>
      <c r="F100" s="109" t="s">
        <v>484</v>
      </c>
      <c r="G100" s="110" t="s">
        <v>99</v>
      </c>
      <c r="H100" s="111">
        <v>200</v>
      </c>
      <c r="I100" s="109" t="s">
        <v>483</v>
      </c>
      <c r="J100" s="110" t="s">
        <v>399</v>
      </c>
      <c r="K100" s="111">
        <v>200</v>
      </c>
      <c r="L100" s="109" t="s">
        <v>483</v>
      </c>
      <c r="M100" s="110" t="s">
        <v>224</v>
      </c>
      <c r="N100" s="111">
        <v>200</v>
      </c>
    </row>
    <row r="101" spans="1:14" s="74" customFormat="1" ht="49.5" x14ac:dyDescent="0.3">
      <c r="A101" s="287" t="s">
        <v>461</v>
      </c>
      <c r="B101" s="288">
        <v>20</v>
      </c>
      <c r="C101" s="113"/>
      <c r="D101" s="110" t="s">
        <v>244</v>
      </c>
      <c r="E101" s="111">
        <v>20</v>
      </c>
      <c r="F101" s="113"/>
      <c r="G101" s="110" t="s">
        <v>244</v>
      </c>
      <c r="H101" s="111">
        <v>20</v>
      </c>
      <c r="I101" s="113"/>
      <c r="J101" s="110" t="s">
        <v>244</v>
      </c>
      <c r="K101" s="111">
        <v>20</v>
      </c>
      <c r="L101" s="113"/>
      <c r="M101" s="110" t="s">
        <v>244</v>
      </c>
      <c r="N101" s="111">
        <v>20</v>
      </c>
    </row>
    <row r="102" spans="1:14" s="74" customFormat="1" ht="33" x14ac:dyDescent="0.3">
      <c r="A102" s="287" t="s">
        <v>485</v>
      </c>
      <c r="B102" s="288">
        <v>40</v>
      </c>
      <c r="C102" s="113"/>
      <c r="D102" s="110" t="s">
        <v>250</v>
      </c>
      <c r="E102" s="111">
        <v>50</v>
      </c>
      <c r="F102" s="113"/>
      <c r="G102" s="110" t="s">
        <v>250</v>
      </c>
      <c r="H102" s="111">
        <v>50</v>
      </c>
      <c r="I102" s="113"/>
      <c r="J102" s="110" t="s">
        <v>250</v>
      </c>
      <c r="K102" s="111">
        <v>50</v>
      </c>
      <c r="L102" s="113"/>
      <c r="M102" s="110" t="s">
        <v>250</v>
      </c>
      <c r="N102" s="111">
        <v>50</v>
      </c>
    </row>
    <row r="103" spans="1:14" s="74" customFormat="1" x14ac:dyDescent="0.3">
      <c r="A103" s="287" t="s">
        <v>462</v>
      </c>
      <c r="B103" s="288">
        <v>100</v>
      </c>
      <c r="C103" s="109" t="s">
        <v>325</v>
      </c>
      <c r="D103" s="110" t="s">
        <v>90</v>
      </c>
      <c r="E103" s="111">
        <v>100</v>
      </c>
      <c r="F103" s="109" t="s">
        <v>325</v>
      </c>
      <c r="G103" s="110" t="s">
        <v>251</v>
      </c>
      <c r="H103" s="111">
        <v>100</v>
      </c>
      <c r="I103" s="109" t="s">
        <v>325</v>
      </c>
      <c r="J103" s="110" t="s">
        <v>251</v>
      </c>
      <c r="K103" s="111">
        <v>100</v>
      </c>
      <c r="L103" s="109" t="s">
        <v>325</v>
      </c>
      <c r="M103" s="110" t="s">
        <v>90</v>
      </c>
      <c r="N103" s="111">
        <v>100</v>
      </c>
    </row>
    <row r="104" spans="1:14" s="105" customFormat="1" x14ac:dyDescent="0.25">
      <c r="A104" s="289"/>
      <c r="B104" s="290"/>
      <c r="C104" s="351" t="s">
        <v>86</v>
      </c>
      <c r="D104" s="351"/>
      <c r="E104" s="114">
        <f>SUM(E97:E103)</f>
        <v>890</v>
      </c>
      <c r="F104" s="351" t="s">
        <v>86</v>
      </c>
      <c r="G104" s="351"/>
      <c r="H104" s="114">
        <f>SUM(H97:H103)</f>
        <v>870</v>
      </c>
      <c r="I104" s="351" t="s">
        <v>86</v>
      </c>
      <c r="J104" s="351"/>
      <c r="K104" s="114">
        <f>SUM(K97:K103)</f>
        <v>870</v>
      </c>
      <c r="L104" s="351" t="s">
        <v>86</v>
      </c>
      <c r="M104" s="351"/>
      <c r="N104" s="114">
        <f>SUM(N97:N103)</f>
        <v>890</v>
      </c>
    </row>
    <row r="105" spans="1:14" s="74" customFormat="1" x14ac:dyDescent="0.3">
      <c r="A105" s="287" t="s">
        <v>183</v>
      </c>
      <c r="B105" s="288">
        <v>50</v>
      </c>
      <c r="C105" s="109" t="s">
        <v>592</v>
      </c>
      <c r="D105" s="110" t="s">
        <v>277</v>
      </c>
      <c r="E105" s="111">
        <v>75</v>
      </c>
      <c r="F105" s="109" t="s">
        <v>592</v>
      </c>
      <c r="G105" s="110" t="s">
        <v>593</v>
      </c>
      <c r="H105" s="111">
        <v>75</v>
      </c>
      <c r="I105" s="109" t="s">
        <v>592</v>
      </c>
      <c r="J105" s="110" t="s">
        <v>277</v>
      </c>
      <c r="K105" s="111">
        <v>75</v>
      </c>
      <c r="L105" s="109" t="s">
        <v>592</v>
      </c>
      <c r="M105" s="110" t="s">
        <v>277</v>
      </c>
      <c r="N105" s="111">
        <v>75</v>
      </c>
    </row>
    <row r="106" spans="1:14" s="74" customFormat="1" ht="33" x14ac:dyDescent="0.3">
      <c r="A106" s="287" t="s">
        <v>488</v>
      </c>
      <c r="B106" s="288">
        <v>180</v>
      </c>
      <c r="C106" s="116"/>
      <c r="D106" s="110" t="s">
        <v>278</v>
      </c>
      <c r="E106" s="111">
        <v>200</v>
      </c>
      <c r="F106" s="116"/>
      <c r="G106" s="110" t="s">
        <v>288</v>
      </c>
      <c r="H106" s="111">
        <v>200</v>
      </c>
      <c r="I106" s="116"/>
      <c r="J106" s="110" t="s">
        <v>243</v>
      </c>
      <c r="K106" s="111">
        <v>200</v>
      </c>
      <c r="L106" s="116"/>
      <c r="M106" s="110" t="s">
        <v>278</v>
      </c>
      <c r="N106" s="111">
        <v>200</v>
      </c>
    </row>
    <row r="107" spans="1:14" s="74" customFormat="1" x14ac:dyDescent="0.3">
      <c r="A107" s="287" t="s">
        <v>462</v>
      </c>
      <c r="B107" s="288">
        <v>100</v>
      </c>
      <c r="C107" s="113" t="s">
        <v>325</v>
      </c>
      <c r="D107" s="110" t="s">
        <v>251</v>
      </c>
      <c r="E107" s="111">
        <v>150</v>
      </c>
      <c r="F107" s="113" t="s">
        <v>325</v>
      </c>
      <c r="G107" s="110" t="s">
        <v>103</v>
      </c>
      <c r="H107" s="111">
        <v>150</v>
      </c>
      <c r="I107" s="113" t="s">
        <v>325</v>
      </c>
      <c r="J107" s="110" t="s">
        <v>238</v>
      </c>
      <c r="K107" s="111">
        <v>150</v>
      </c>
      <c r="L107" s="113" t="s">
        <v>325</v>
      </c>
      <c r="M107" s="110" t="s">
        <v>251</v>
      </c>
      <c r="N107" s="111">
        <v>150</v>
      </c>
    </row>
    <row r="108" spans="1:14" s="105" customFormat="1" x14ac:dyDescent="0.25">
      <c r="A108" s="289"/>
      <c r="B108" s="290"/>
      <c r="C108" s="351" t="s">
        <v>130</v>
      </c>
      <c r="D108" s="351"/>
      <c r="E108" s="114">
        <f>SUM(E105:E107)</f>
        <v>425</v>
      </c>
      <c r="F108" s="351" t="s">
        <v>130</v>
      </c>
      <c r="G108" s="351"/>
      <c r="H108" s="114">
        <f>SUM(H105:H107)</f>
        <v>425</v>
      </c>
      <c r="I108" s="351" t="s">
        <v>130</v>
      </c>
      <c r="J108" s="351"/>
      <c r="K108" s="114">
        <f>SUM(K105:K107)</f>
        <v>425</v>
      </c>
      <c r="L108" s="351" t="s">
        <v>130</v>
      </c>
      <c r="M108" s="351"/>
      <c r="N108" s="114">
        <f>SUM(N105:N107)</f>
        <v>425</v>
      </c>
    </row>
    <row r="109" spans="1:14" s="105" customFormat="1" x14ac:dyDescent="0.25">
      <c r="A109" s="289"/>
      <c r="B109" s="290"/>
      <c r="C109" s="351" t="s">
        <v>594</v>
      </c>
      <c r="D109" s="351"/>
      <c r="E109" s="115">
        <f>E108+E104+E96</f>
        <v>1905</v>
      </c>
      <c r="F109" s="351" t="s">
        <v>594</v>
      </c>
      <c r="G109" s="351"/>
      <c r="H109" s="115">
        <f>H108+H104+H96</f>
        <v>1915</v>
      </c>
      <c r="I109" s="351" t="s">
        <v>594</v>
      </c>
      <c r="J109" s="351"/>
      <c r="K109" s="115">
        <f>K108+K104+K96</f>
        <v>1890</v>
      </c>
      <c r="L109" s="351" t="s">
        <v>594</v>
      </c>
      <c r="M109" s="351"/>
      <c r="N109" s="115">
        <f>N108+N104+N96</f>
        <v>1905</v>
      </c>
    </row>
    <row r="110" spans="1:14" s="112" customFormat="1" x14ac:dyDescent="0.25">
      <c r="A110" s="287" t="s">
        <v>451</v>
      </c>
      <c r="B110" s="288">
        <v>10</v>
      </c>
      <c r="C110" s="109" t="s">
        <v>320</v>
      </c>
      <c r="D110" s="110" t="s">
        <v>79</v>
      </c>
      <c r="E110" s="111">
        <v>10</v>
      </c>
      <c r="F110" s="109" t="s">
        <v>320</v>
      </c>
      <c r="G110" s="110" t="s">
        <v>79</v>
      </c>
      <c r="H110" s="111">
        <v>10</v>
      </c>
      <c r="I110" s="109" t="s">
        <v>320</v>
      </c>
      <c r="J110" s="110" t="s">
        <v>79</v>
      </c>
      <c r="K110" s="111">
        <v>10</v>
      </c>
      <c r="L110" s="109" t="s">
        <v>320</v>
      </c>
      <c r="M110" s="110" t="s">
        <v>79</v>
      </c>
      <c r="N110" s="111">
        <v>10</v>
      </c>
    </row>
    <row r="111" spans="1:14" s="112" customFormat="1" x14ac:dyDescent="0.25">
      <c r="A111" s="287" t="s">
        <v>451</v>
      </c>
      <c r="B111" s="288">
        <v>10</v>
      </c>
      <c r="C111" s="109" t="s">
        <v>321</v>
      </c>
      <c r="D111" s="110" t="s">
        <v>80</v>
      </c>
      <c r="E111" s="111">
        <v>15</v>
      </c>
      <c r="F111" s="109" t="s">
        <v>321</v>
      </c>
      <c r="G111" s="110" t="s">
        <v>80</v>
      </c>
      <c r="H111" s="111">
        <v>15</v>
      </c>
      <c r="I111" s="109" t="s">
        <v>321</v>
      </c>
      <c r="J111" s="110" t="s">
        <v>80</v>
      </c>
      <c r="K111" s="111">
        <v>15</v>
      </c>
      <c r="L111" s="109" t="s">
        <v>321</v>
      </c>
      <c r="M111" s="110" t="s">
        <v>80</v>
      </c>
      <c r="N111" s="111">
        <v>15</v>
      </c>
    </row>
    <row r="112" spans="1:14" s="74" customFormat="1" x14ac:dyDescent="0.3">
      <c r="A112" s="287" t="s">
        <v>178</v>
      </c>
      <c r="B112" s="288">
        <v>40</v>
      </c>
      <c r="C112" s="109" t="s">
        <v>322</v>
      </c>
      <c r="D112" s="110" t="s">
        <v>168</v>
      </c>
      <c r="E112" s="111">
        <v>40</v>
      </c>
      <c r="F112" s="109" t="s">
        <v>550</v>
      </c>
      <c r="G112" s="110" t="s">
        <v>551</v>
      </c>
      <c r="H112" s="111">
        <v>40</v>
      </c>
      <c r="I112" s="109" t="s">
        <v>322</v>
      </c>
      <c r="J112" s="110" t="s">
        <v>168</v>
      </c>
      <c r="K112" s="111">
        <v>40</v>
      </c>
      <c r="L112" s="109" t="s">
        <v>322</v>
      </c>
      <c r="M112" s="110" t="s">
        <v>168</v>
      </c>
      <c r="N112" s="111">
        <v>40</v>
      </c>
    </row>
    <row r="113" spans="1:14" s="74" customFormat="1" ht="49.5" x14ac:dyDescent="0.3">
      <c r="A113" s="287" t="s">
        <v>452</v>
      </c>
      <c r="B113" s="288">
        <v>150</v>
      </c>
      <c r="C113" s="109" t="s">
        <v>595</v>
      </c>
      <c r="D113" s="110" t="s">
        <v>193</v>
      </c>
      <c r="E113" s="111">
        <v>210</v>
      </c>
      <c r="F113" s="109" t="s">
        <v>453</v>
      </c>
      <c r="G113" s="110" t="s">
        <v>189</v>
      </c>
      <c r="H113" s="111">
        <v>220</v>
      </c>
      <c r="I113" s="109" t="s">
        <v>596</v>
      </c>
      <c r="J113" s="110" t="s">
        <v>597</v>
      </c>
      <c r="K113" s="111">
        <v>200</v>
      </c>
      <c r="L113" s="109" t="s">
        <v>595</v>
      </c>
      <c r="M113" s="110" t="s">
        <v>193</v>
      </c>
      <c r="N113" s="111">
        <v>210</v>
      </c>
    </row>
    <row r="114" spans="1:14" s="74" customFormat="1" ht="49.5" x14ac:dyDescent="0.3">
      <c r="A114" s="287" t="s">
        <v>457</v>
      </c>
      <c r="B114" s="288">
        <v>180</v>
      </c>
      <c r="C114" s="113" t="s">
        <v>458</v>
      </c>
      <c r="D114" s="110" t="s">
        <v>101</v>
      </c>
      <c r="E114" s="111">
        <v>200</v>
      </c>
      <c r="F114" s="113" t="s">
        <v>586</v>
      </c>
      <c r="G114" s="110" t="s">
        <v>15</v>
      </c>
      <c r="H114" s="111">
        <v>200</v>
      </c>
      <c r="I114" s="113" t="s">
        <v>459</v>
      </c>
      <c r="J114" s="110" t="s">
        <v>398</v>
      </c>
      <c r="K114" s="111">
        <v>200</v>
      </c>
      <c r="L114" s="113" t="s">
        <v>458</v>
      </c>
      <c r="M114" s="110" t="s">
        <v>101</v>
      </c>
      <c r="N114" s="111">
        <v>200</v>
      </c>
    </row>
    <row r="115" spans="1:14" s="74" customFormat="1" ht="49.5" x14ac:dyDescent="0.3">
      <c r="A115" s="287" t="s">
        <v>461</v>
      </c>
      <c r="B115" s="288">
        <v>30</v>
      </c>
      <c r="C115" s="113"/>
      <c r="D115" s="110" t="s">
        <v>244</v>
      </c>
      <c r="E115" s="111">
        <v>40</v>
      </c>
      <c r="F115" s="113"/>
      <c r="G115" s="110" t="s">
        <v>244</v>
      </c>
      <c r="H115" s="111">
        <v>40</v>
      </c>
      <c r="I115" s="113"/>
      <c r="J115" s="110" t="s">
        <v>244</v>
      </c>
      <c r="K115" s="111">
        <v>40</v>
      </c>
      <c r="L115" s="113"/>
      <c r="M115" s="110" t="s">
        <v>244</v>
      </c>
      <c r="N115" s="111">
        <v>40</v>
      </c>
    </row>
    <row r="116" spans="1:14" s="74" customFormat="1" x14ac:dyDescent="0.3">
      <c r="A116" s="287" t="s">
        <v>462</v>
      </c>
      <c r="B116" s="288">
        <v>100</v>
      </c>
      <c r="C116" s="109" t="s">
        <v>325</v>
      </c>
      <c r="D116" s="110" t="s">
        <v>90</v>
      </c>
      <c r="E116" s="111">
        <v>100</v>
      </c>
      <c r="F116" s="109" t="s">
        <v>325</v>
      </c>
      <c r="G116" s="110" t="s">
        <v>245</v>
      </c>
      <c r="H116" s="111">
        <v>100</v>
      </c>
      <c r="I116" s="109" t="s">
        <v>325</v>
      </c>
      <c r="J116" s="110" t="s">
        <v>251</v>
      </c>
      <c r="K116" s="111">
        <v>100</v>
      </c>
      <c r="L116" s="109" t="s">
        <v>325</v>
      </c>
      <c r="M116" s="110" t="s">
        <v>90</v>
      </c>
      <c r="N116" s="111">
        <v>100</v>
      </c>
    </row>
    <row r="117" spans="1:14" s="105" customFormat="1" x14ac:dyDescent="0.25">
      <c r="A117" s="289"/>
      <c r="B117" s="290"/>
      <c r="C117" s="351" t="s">
        <v>82</v>
      </c>
      <c r="D117" s="351"/>
      <c r="E117" s="114">
        <f>SUM(E110:E116)</f>
        <v>615</v>
      </c>
      <c r="F117" s="351" t="s">
        <v>82</v>
      </c>
      <c r="G117" s="351"/>
      <c r="H117" s="114">
        <f>SUM(H110:H116)</f>
        <v>625</v>
      </c>
      <c r="I117" s="351" t="s">
        <v>82</v>
      </c>
      <c r="J117" s="351"/>
      <c r="K117" s="114">
        <f>SUM(K110:K116)</f>
        <v>605</v>
      </c>
      <c r="L117" s="351" t="s">
        <v>82</v>
      </c>
      <c r="M117" s="351"/>
      <c r="N117" s="114">
        <f>SUM(N110:N116)</f>
        <v>615</v>
      </c>
    </row>
    <row r="118" spans="1:14" s="74" customFormat="1" ht="49.5" x14ac:dyDescent="0.3">
      <c r="A118" s="287" t="s">
        <v>463</v>
      </c>
      <c r="B118" s="288">
        <v>60</v>
      </c>
      <c r="C118" s="109" t="s">
        <v>539</v>
      </c>
      <c r="D118" s="110" t="s">
        <v>279</v>
      </c>
      <c r="E118" s="111">
        <v>60</v>
      </c>
      <c r="F118" s="109" t="s">
        <v>384</v>
      </c>
      <c r="G118" s="110" t="s">
        <v>303</v>
      </c>
      <c r="H118" s="111">
        <v>60</v>
      </c>
      <c r="I118" s="109" t="s">
        <v>598</v>
      </c>
      <c r="J118" s="110" t="s">
        <v>290</v>
      </c>
      <c r="K118" s="111">
        <v>60</v>
      </c>
      <c r="L118" s="109" t="s">
        <v>539</v>
      </c>
      <c r="M118" s="110" t="s">
        <v>279</v>
      </c>
      <c r="N118" s="111">
        <v>60</v>
      </c>
    </row>
    <row r="119" spans="1:14" s="74" customFormat="1" ht="66" x14ac:dyDescent="0.3">
      <c r="A119" s="287" t="s">
        <v>502</v>
      </c>
      <c r="B119" s="288">
        <v>200</v>
      </c>
      <c r="C119" s="113" t="s">
        <v>599</v>
      </c>
      <c r="D119" s="110" t="s">
        <v>280</v>
      </c>
      <c r="E119" s="111">
        <v>215</v>
      </c>
      <c r="F119" s="113" t="s">
        <v>600</v>
      </c>
      <c r="G119" s="110" t="s">
        <v>601</v>
      </c>
      <c r="H119" s="111">
        <v>200</v>
      </c>
      <c r="I119" s="113" t="s">
        <v>602</v>
      </c>
      <c r="J119" s="110" t="s">
        <v>603</v>
      </c>
      <c r="K119" s="111">
        <v>215</v>
      </c>
      <c r="L119" s="113" t="s">
        <v>599</v>
      </c>
      <c r="M119" s="110" t="s">
        <v>280</v>
      </c>
      <c r="N119" s="111">
        <v>215</v>
      </c>
    </row>
    <row r="120" spans="1:14" s="74" customFormat="1" ht="33" x14ac:dyDescent="0.3">
      <c r="A120" s="287" t="s">
        <v>604</v>
      </c>
      <c r="B120" s="288">
        <v>90</v>
      </c>
      <c r="C120" s="113" t="s">
        <v>605</v>
      </c>
      <c r="D120" s="110" t="s">
        <v>281</v>
      </c>
      <c r="E120" s="111">
        <v>120</v>
      </c>
      <c r="F120" s="113" t="s">
        <v>606</v>
      </c>
      <c r="G120" s="110" t="s">
        <v>607</v>
      </c>
      <c r="H120" s="111">
        <v>120</v>
      </c>
      <c r="I120" s="113" t="s">
        <v>608</v>
      </c>
      <c r="J120" s="110" t="s">
        <v>609</v>
      </c>
      <c r="K120" s="111">
        <v>95</v>
      </c>
      <c r="L120" s="113" t="s">
        <v>605</v>
      </c>
      <c r="M120" s="110" t="s">
        <v>281</v>
      </c>
      <c r="N120" s="111">
        <v>120</v>
      </c>
    </row>
    <row r="121" spans="1:14" s="74" customFormat="1" ht="33" x14ac:dyDescent="0.3">
      <c r="A121" s="287" t="s">
        <v>476</v>
      </c>
      <c r="B121" s="288">
        <v>150</v>
      </c>
      <c r="C121" s="109" t="s">
        <v>477</v>
      </c>
      <c r="D121" s="110" t="s">
        <v>83</v>
      </c>
      <c r="E121" s="111">
        <v>150</v>
      </c>
      <c r="F121" s="109" t="s">
        <v>610</v>
      </c>
      <c r="G121" s="110" t="s">
        <v>611</v>
      </c>
      <c r="H121" s="111">
        <v>150</v>
      </c>
      <c r="I121" s="109" t="s">
        <v>478</v>
      </c>
      <c r="J121" s="110" t="s">
        <v>285</v>
      </c>
      <c r="K121" s="111">
        <v>150</v>
      </c>
      <c r="L121" s="109" t="s">
        <v>477</v>
      </c>
      <c r="M121" s="110" t="s">
        <v>83</v>
      </c>
      <c r="N121" s="111">
        <v>150</v>
      </c>
    </row>
    <row r="122" spans="1:14" s="74" customFormat="1" ht="66" x14ac:dyDescent="0.3">
      <c r="A122" s="287" t="s">
        <v>481</v>
      </c>
      <c r="B122" s="288">
        <v>180</v>
      </c>
      <c r="C122" s="113" t="s">
        <v>572</v>
      </c>
      <c r="D122" s="110" t="s">
        <v>102</v>
      </c>
      <c r="E122" s="111">
        <v>200</v>
      </c>
      <c r="F122" s="113" t="s">
        <v>483</v>
      </c>
      <c r="G122" s="110" t="s">
        <v>105</v>
      </c>
      <c r="H122" s="111">
        <v>200</v>
      </c>
      <c r="I122" s="109" t="s">
        <v>483</v>
      </c>
      <c r="J122" s="110" t="s">
        <v>224</v>
      </c>
      <c r="K122" s="111">
        <v>200</v>
      </c>
      <c r="L122" s="113" t="s">
        <v>572</v>
      </c>
      <c r="M122" s="110" t="s">
        <v>102</v>
      </c>
      <c r="N122" s="111">
        <v>200</v>
      </c>
    </row>
    <row r="123" spans="1:14" s="74" customFormat="1" ht="49.5" x14ac:dyDescent="0.3">
      <c r="A123" s="287" t="s">
        <v>461</v>
      </c>
      <c r="B123" s="288">
        <v>20</v>
      </c>
      <c r="C123" s="113"/>
      <c r="D123" s="110" t="s">
        <v>244</v>
      </c>
      <c r="E123" s="111">
        <v>20</v>
      </c>
      <c r="F123" s="113"/>
      <c r="G123" s="110" t="s">
        <v>244</v>
      </c>
      <c r="H123" s="111">
        <v>20</v>
      </c>
      <c r="I123" s="113"/>
      <c r="J123" s="110" t="s">
        <v>244</v>
      </c>
      <c r="K123" s="111">
        <v>20</v>
      </c>
      <c r="L123" s="113"/>
      <c r="M123" s="110" t="s">
        <v>244</v>
      </c>
      <c r="N123" s="111">
        <v>20</v>
      </c>
    </row>
    <row r="124" spans="1:14" s="74" customFormat="1" ht="33" x14ac:dyDescent="0.3">
      <c r="A124" s="287" t="s">
        <v>485</v>
      </c>
      <c r="B124" s="288">
        <v>40</v>
      </c>
      <c r="C124" s="113"/>
      <c r="D124" s="110" t="s">
        <v>250</v>
      </c>
      <c r="E124" s="111">
        <v>50</v>
      </c>
      <c r="F124" s="113"/>
      <c r="G124" s="110" t="s">
        <v>250</v>
      </c>
      <c r="H124" s="111">
        <v>50</v>
      </c>
      <c r="I124" s="113"/>
      <c r="J124" s="110" t="s">
        <v>250</v>
      </c>
      <c r="K124" s="111">
        <v>50</v>
      </c>
      <c r="L124" s="113"/>
      <c r="M124" s="110" t="s">
        <v>250</v>
      </c>
      <c r="N124" s="111">
        <v>50</v>
      </c>
    </row>
    <row r="125" spans="1:14" s="74" customFormat="1" x14ac:dyDescent="0.3">
      <c r="A125" s="287" t="s">
        <v>462</v>
      </c>
      <c r="B125" s="288">
        <v>100</v>
      </c>
      <c r="C125" s="109" t="s">
        <v>325</v>
      </c>
      <c r="D125" s="110" t="s">
        <v>81</v>
      </c>
      <c r="E125" s="111">
        <v>100</v>
      </c>
      <c r="F125" s="109" t="s">
        <v>325</v>
      </c>
      <c r="G125" s="110" t="s">
        <v>90</v>
      </c>
      <c r="H125" s="111">
        <v>100</v>
      </c>
      <c r="I125" s="109" t="s">
        <v>325</v>
      </c>
      <c r="J125" s="110" t="s">
        <v>515</v>
      </c>
      <c r="K125" s="111">
        <v>100</v>
      </c>
      <c r="L125" s="109" t="s">
        <v>325</v>
      </c>
      <c r="M125" s="110" t="s">
        <v>81</v>
      </c>
      <c r="N125" s="111">
        <v>100</v>
      </c>
    </row>
    <row r="126" spans="1:14" s="105" customFormat="1" x14ac:dyDescent="0.25">
      <c r="A126" s="289"/>
      <c r="B126" s="290"/>
      <c r="C126" s="351" t="s">
        <v>86</v>
      </c>
      <c r="D126" s="351"/>
      <c r="E126" s="114">
        <f>SUM(E118:E125)</f>
        <v>915</v>
      </c>
      <c r="F126" s="351" t="s">
        <v>86</v>
      </c>
      <c r="G126" s="351"/>
      <c r="H126" s="114">
        <f>SUM(H118:H125)</f>
        <v>900</v>
      </c>
      <c r="I126" s="351" t="s">
        <v>86</v>
      </c>
      <c r="J126" s="351"/>
      <c r="K126" s="114">
        <f>SUM(K118:K125)</f>
        <v>890</v>
      </c>
      <c r="L126" s="351" t="s">
        <v>86</v>
      </c>
      <c r="M126" s="351"/>
      <c r="N126" s="114">
        <f>SUM(N118:N125)</f>
        <v>915</v>
      </c>
    </row>
    <row r="127" spans="1:14" s="74" customFormat="1" x14ac:dyDescent="0.3">
      <c r="A127" s="287" t="s">
        <v>516</v>
      </c>
      <c r="B127" s="288">
        <v>50</v>
      </c>
      <c r="C127" s="109" t="s">
        <v>518</v>
      </c>
      <c r="D127" s="110" t="s">
        <v>282</v>
      </c>
      <c r="E127" s="111">
        <v>80</v>
      </c>
      <c r="F127" s="109" t="s">
        <v>573</v>
      </c>
      <c r="G127" s="110" t="s">
        <v>272</v>
      </c>
      <c r="H127" s="111">
        <v>75</v>
      </c>
      <c r="I127" s="117" t="s">
        <v>517</v>
      </c>
      <c r="J127" s="118" t="s">
        <v>261</v>
      </c>
      <c r="K127" s="119">
        <v>75</v>
      </c>
      <c r="L127" s="109" t="s">
        <v>518</v>
      </c>
      <c r="M127" s="110" t="s">
        <v>282</v>
      </c>
      <c r="N127" s="111">
        <v>80</v>
      </c>
    </row>
    <row r="128" spans="1:14" s="74" customFormat="1" ht="49.5" x14ac:dyDescent="0.3">
      <c r="A128" s="287" t="s">
        <v>457</v>
      </c>
      <c r="B128" s="288">
        <v>180</v>
      </c>
      <c r="C128" s="109" t="s">
        <v>458</v>
      </c>
      <c r="D128" s="110" t="s">
        <v>14</v>
      </c>
      <c r="E128" s="111">
        <v>200</v>
      </c>
      <c r="F128" s="109" t="s">
        <v>459</v>
      </c>
      <c r="G128" s="110" t="s">
        <v>398</v>
      </c>
      <c r="H128" s="111">
        <v>200</v>
      </c>
      <c r="I128" s="109" t="s">
        <v>458</v>
      </c>
      <c r="J128" s="110" t="s">
        <v>14</v>
      </c>
      <c r="K128" s="111">
        <v>200</v>
      </c>
      <c r="L128" s="109" t="s">
        <v>458</v>
      </c>
      <c r="M128" s="110" t="s">
        <v>14</v>
      </c>
      <c r="N128" s="111">
        <v>200</v>
      </c>
    </row>
    <row r="129" spans="1:14" s="74" customFormat="1" x14ac:dyDescent="0.3">
      <c r="A129" s="287" t="s">
        <v>462</v>
      </c>
      <c r="B129" s="288">
        <v>100</v>
      </c>
      <c r="C129" s="109" t="s">
        <v>325</v>
      </c>
      <c r="D129" s="110" t="s">
        <v>81</v>
      </c>
      <c r="E129" s="111">
        <v>100</v>
      </c>
      <c r="F129" s="109" t="s">
        <v>325</v>
      </c>
      <c r="G129" s="110" t="s">
        <v>251</v>
      </c>
      <c r="H129" s="111">
        <v>100</v>
      </c>
      <c r="I129" s="109" t="s">
        <v>325</v>
      </c>
      <c r="J129" s="110" t="s">
        <v>90</v>
      </c>
      <c r="K129" s="111">
        <v>100</v>
      </c>
      <c r="L129" s="109" t="s">
        <v>325</v>
      </c>
      <c r="M129" s="110" t="s">
        <v>81</v>
      </c>
      <c r="N129" s="111">
        <v>100</v>
      </c>
    </row>
    <row r="130" spans="1:14" s="105" customFormat="1" x14ac:dyDescent="0.25">
      <c r="A130" s="289"/>
      <c r="B130" s="290"/>
      <c r="C130" s="351" t="s">
        <v>130</v>
      </c>
      <c r="D130" s="351"/>
      <c r="E130" s="114">
        <f>SUM(E127:E129)</f>
        <v>380</v>
      </c>
      <c r="F130" s="351" t="s">
        <v>130</v>
      </c>
      <c r="G130" s="351"/>
      <c r="H130" s="114">
        <f>SUM(H127:H129)</f>
        <v>375</v>
      </c>
      <c r="I130" s="351" t="s">
        <v>130</v>
      </c>
      <c r="J130" s="351"/>
      <c r="K130" s="114">
        <f>SUM(K127:K129)</f>
        <v>375</v>
      </c>
      <c r="L130" s="351" t="s">
        <v>130</v>
      </c>
      <c r="M130" s="351"/>
      <c r="N130" s="114">
        <f>SUM(N127:N129)</f>
        <v>380</v>
      </c>
    </row>
    <row r="131" spans="1:14" s="105" customFormat="1" x14ac:dyDescent="0.25">
      <c r="A131" s="289"/>
      <c r="B131" s="290"/>
      <c r="C131" s="351" t="s">
        <v>612</v>
      </c>
      <c r="D131" s="351"/>
      <c r="E131" s="115">
        <f>E130+E126+E117</f>
        <v>1910</v>
      </c>
      <c r="F131" s="351" t="s">
        <v>612</v>
      </c>
      <c r="G131" s="351"/>
      <c r="H131" s="115">
        <f>H130+H126+H117</f>
        <v>1900</v>
      </c>
      <c r="I131" s="351" t="s">
        <v>612</v>
      </c>
      <c r="J131" s="351"/>
      <c r="K131" s="115">
        <f>K130+K126+K117</f>
        <v>1870</v>
      </c>
      <c r="L131" s="351" t="s">
        <v>612</v>
      </c>
      <c r="M131" s="351"/>
      <c r="N131" s="115">
        <f>N130+N126+N117</f>
        <v>1910</v>
      </c>
    </row>
    <row r="132" spans="1:14" s="74" customFormat="1" x14ac:dyDescent="0.3">
      <c r="A132" s="287" t="s">
        <v>451</v>
      </c>
      <c r="B132" s="288">
        <v>10</v>
      </c>
      <c r="C132" s="109" t="s">
        <v>320</v>
      </c>
      <c r="D132" s="110" t="s">
        <v>79</v>
      </c>
      <c r="E132" s="111">
        <v>10</v>
      </c>
      <c r="F132" s="109" t="s">
        <v>320</v>
      </c>
      <c r="G132" s="110" t="s">
        <v>79</v>
      </c>
      <c r="H132" s="111">
        <v>10</v>
      </c>
      <c r="I132" s="109" t="s">
        <v>320</v>
      </c>
      <c r="J132" s="110" t="s">
        <v>79</v>
      </c>
      <c r="K132" s="111">
        <v>10</v>
      </c>
      <c r="L132" s="109" t="s">
        <v>320</v>
      </c>
      <c r="M132" s="110" t="s">
        <v>79</v>
      </c>
      <c r="N132" s="111">
        <v>10</v>
      </c>
    </row>
    <row r="133" spans="1:14" s="74" customFormat="1" ht="33" x14ac:dyDescent="0.3">
      <c r="A133" s="287" t="s">
        <v>490</v>
      </c>
      <c r="B133" s="288">
        <v>150</v>
      </c>
      <c r="C133" s="113" t="s">
        <v>491</v>
      </c>
      <c r="D133" s="110" t="s">
        <v>283</v>
      </c>
      <c r="E133" s="111">
        <v>180</v>
      </c>
      <c r="F133" s="109" t="s">
        <v>493</v>
      </c>
      <c r="G133" s="110" t="s">
        <v>302</v>
      </c>
      <c r="H133" s="111">
        <v>180</v>
      </c>
      <c r="I133" s="109" t="s">
        <v>492</v>
      </c>
      <c r="J133" s="110" t="s">
        <v>312</v>
      </c>
      <c r="K133" s="111">
        <v>230</v>
      </c>
      <c r="L133" s="113" t="s">
        <v>491</v>
      </c>
      <c r="M133" s="110" t="s">
        <v>283</v>
      </c>
      <c r="N133" s="111">
        <v>180</v>
      </c>
    </row>
    <row r="134" spans="1:14" s="74" customFormat="1" ht="49.5" x14ac:dyDescent="0.3">
      <c r="A134" s="287" t="s">
        <v>457</v>
      </c>
      <c r="B134" s="288">
        <v>180</v>
      </c>
      <c r="C134" s="109" t="s">
        <v>613</v>
      </c>
      <c r="D134" s="110" t="s">
        <v>46</v>
      </c>
      <c r="E134" s="111">
        <v>200</v>
      </c>
      <c r="F134" s="109" t="s">
        <v>519</v>
      </c>
      <c r="G134" s="110" t="s">
        <v>587</v>
      </c>
      <c r="H134" s="111">
        <v>200</v>
      </c>
      <c r="I134" s="109" t="s">
        <v>613</v>
      </c>
      <c r="J134" s="110" t="s">
        <v>46</v>
      </c>
      <c r="K134" s="111">
        <v>200</v>
      </c>
      <c r="L134" s="109" t="s">
        <v>613</v>
      </c>
      <c r="M134" s="110" t="s">
        <v>46</v>
      </c>
      <c r="N134" s="111">
        <v>200</v>
      </c>
    </row>
    <row r="135" spans="1:14" s="74" customFormat="1" x14ac:dyDescent="0.3">
      <c r="A135" s="287" t="s">
        <v>183</v>
      </c>
      <c r="B135" s="288">
        <v>50</v>
      </c>
      <c r="C135" s="113"/>
      <c r="D135" s="110" t="s">
        <v>55</v>
      </c>
      <c r="E135" s="111">
        <v>50</v>
      </c>
      <c r="F135" s="113"/>
      <c r="G135" s="110" t="s">
        <v>254</v>
      </c>
      <c r="H135" s="111">
        <v>50</v>
      </c>
      <c r="I135" s="113"/>
      <c r="J135" s="110" t="s">
        <v>313</v>
      </c>
      <c r="K135" s="111">
        <v>50</v>
      </c>
      <c r="L135" s="113"/>
      <c r="M135" s="110" t="s">
        <v>55</v>
      </c>
      <c r="N135" s="111">
        <v>50</v>
      </c>
    </row>
    <row r="136" spans="1:14" s="74" customFormat="1" x14ac:dyDescent="0.3">
      <c r="A136" s="287" t="s">
        <v>462</v>
      </c>
      <c r="B136" s="288">
        <v>100</v>
      </c>
      <c r="C136" s="113" t="s">
        <v>325</v>
      </c>
      <c r="D136" s="110" t="s">
        <v>81</v>
      </c>
      <c r="E136" s="111">
        <v>100</v>
      </c>
      <c r="F136" s="113" t="s">
        <v>325</v>
      </c>
      <c r="G136" s="110" t="s">
        <v>245</v>
      </c>
      <c r="H136" s="111">
        <v>100</v>
      </c>
      <c r="I136" s="113" t="s">
        <v>325</v>
      </c>
      <c r="J136" s="110" t="s">
        <v>90</v>
      </c>
      <c r="K136" s="111">
        <v>100</v>
      </c>
      <c r="L136" s="113" t="s">
        <v>325</v>
      </c>
      <c r="M136" s="110" t="s">
        <v>81</v>
      </c>
      <c r="N136" s="111">
        <v>100</v>
      </c>
    </row>
    <row r="137" spans="1:14" s="105" customFormat="1" x14ac:dyDescent="0.25">
      <c r="A137" s="289"/>
      <c r="B137" s="290"/>
      <c r="C137" s="351" t="s">
        <v>82</v>
      </c>
      <c r="D137" s="351"/>
      <c r="E137" s="114">
        <f>SUM(E132:E136)</f>
        <v>540</v>
      </c>
      <c r="F137" s="351" t="s">
        <v>82</v>
      </c>
      <c r="G137" s="351"/>
      <c r="H137" s="114">
        <f>SUM(H132:H136)</f>
        <v>540</v>
      </c>
      <c r="I137" s="351" t="s">
        <v>82</v>
      </c>
      <c r="J137" s="351"/>
      <c r="K137" s="114">
        <f>SUM(K132:K136)</f>
        <v>590</v>
      </c>
      <c r="L137" s="351" t="s">
        <v>82</v>
      </c>
      <c r="M137" s="351"/>
      <c r="N137" s="114">
        <f>SUM(N132:N136)</f>
        <v>540</v>
      </c>
    </row>
    <row r="138" spans="1:14" s="74" customFormat="1" ht="49.5" x14ac:dyDescent="0.3">
      <c r="A138" s="287" t="s">
        <v>463</v>
      </c>
      <c r="B138" s="288">
        <v>60</v>
      </c>
      <c r="C138" s="109" t="s">
        <v>614</v>
      </c>
      <c r="D138" s="110" t="s">
        <v>310</v>
      </c>
      <c r="E138" s="111">
        <v>60</v>
      </c>
      <c r="F138" s="109" t="s">
        <v>496</v>
      </c>
      <c r="G138" s="110" t="s">
        <v>257</v>
      </c>
      <c r="H138" s="111">
        <v>60</v>
      </c>
      <c r="I138" s="109" t="s">
        <v>615</v>
      </c>
      <c r="J138" s="110" t="s">
        <v>298</v>
      </c>
      <c r="K138" s="111">
        <v>60</v>
      </c>
      <c r="L138" s="109" t="s">
        <v>426</v>
      </c>
      <c r="M138" s="110" t="s">
        <v>427</v>
      </c>
      <c r="N138" s="111">
        <v>60</v>
      </c>
    </row>
    <row r="139" spans="1:14" s="74" customFormat="1" ht="33" x14ac:dyDescent="0.3">
      <c r="A139" s="287" t="s">
        <v>466</v>
      </c>
      <c r="B139" s="288">
        <v>200</v>
      </c>
      <c r="C139" s="113" t="s">
        <v>616</v>
      </c>
      <c r="D139" s="110" t="s">
        <v>217</v>
      </c>
      <c r="E139" s="111">
        <v>220</v>
      </c>
      <c r="F139" s="113" t="s">
        <v>539</v>
      </c>
      <c r="G139" s="110" t="s">
        <v>540</v>
      </c>
      <c r="H139" s="111">
        <v>200</v>
      </c>
      <c r="I139" s="113" t="s">
        <v>589</v>
      </c>
      <c r="J139" s="110" t="s">
        <v>395</v>
      </c>
      <c r="K139" s="111">
        <v>200</v>
      </c>
      <c r="L139" s="113" t="s">
        <v>616</v>
      </c>
      <c r="M139" s="110" t="s">
        <v>217</v>
      </c>
      <c r="N139" s="111">
        <v>220</v>
      </c>
    </row>
    <row r="140" spans="1:14" s="74" customFormat="1" ht="33" x14ac:dyDescent="0.3">
      <c r="A140" s="287" t="s">
        <v>617</v>
      </c>
      <c r="B140" s="288">
        <v>240</v>
      </c>
      <c r="C140" s="113" t="s">
        <v>618</v>
      </c>
      <c r="D140" s="110" t="s">
        <v>203</v>
      </c>
      <c r="E140" s="111">
        <v>240</v>
      </c>
      <c r="F140" s="113" t="s">
        <v>618</v>
      </c>
      <c r="G140" s="110" t="s">
        <v>203</v>
      </c>
      <c r="H140" s="111">
        <v>240</v>
      </c>
      <c r="I140" s="113" t="s">
        <v>618</v>
      </c>
      <c r="J140" s="110" t="s">
        <v>203</v>
      </c>
      <c r="K140" s="111">
        <v>240</v>
      </c>
      <c r="L140" s="113" t="s">
        <v>618</v>
      </c>
      <c r="M140" s="110" t="s">
        <v>203</v>
      </c>
      <c r="N140" s="111">
        <v>240</v>
      </c>
    </row>
    <row r="141" spans="1:14" s="74" customFormat="1" ht="66" x14ac:dyDescent="0.3">
      <c r="A141" s="287" t="s">
        <v>481</v>
      </c>
      <c r="B141" s="288">
        <v>180</v>
      </c>
      <c r="C141" s="122" t="s">
        <v>484</v>
      </c>
      <c r="D141" s="110" t="s">
        <v>104</v>
      </c>
      <c r="E141" s="111">
        <v>200</v>
      </c>
      <c r="F141" s="122" t="s">
        <v>482</v>
      </c>
      <c r="G141" s="110" t="s">
        <v>84</v>
      </c>
      <c r="H141" s="111">
        <v>200</v>
      </c>
      <c r="I141" s="122" t="s">
        <v>619</v>
      </c>
      <c r="J141" s="110" t="s">
        <v>620</v>
      </c>
      <c r="K141" s="111">
        <v>200</v>
      </c>
      <c r="L141" s="122" t="s">
        <v>484</v>
      </c>
      <c r="M141" s="110" t="s">
        <v>104</v>
      </c>
      <c r="N141" s="111">
        <v>200</v>
      </c>
    </row>
    <row r="142" spans="1:14" s="74" customFormat="1" ht="49.5" x14ac:dyDescent="0.3">
      <c r="A142" s="287" t="s">
        <v>461</v>
      </c>
      <c r="B142" s="288">
        <v>20</v>
      </c>
      <c r="C142" s="113"/>
      <c r="D142" s="110" t="s">
        <v>244</v>
      </c>
      <c r="E142" s="111">
        <v>20</v>
      </c>
      <c r="F142" s="113"/>
      <c r="G142" s="110" t="s">
        <v>244</v>
      </c>
      <c r="H142" s="111">
        <v>20</v>
      </c>
      <c r="I142" s="113"/>
      <c r="J142" s="110" t="s">
        <v>244</v>
      </c>
      <c r="K142" s="111">
        <v>20</v>
      </c>
      <c r="L142" s="113"/>
      <c r="M142" s="110" t="s">
        <v>244</v>
      </c>
      <c r="N142" s="111">
        <v>20</v>
      </c>
    </row>
    <row r="143" spans="1:14" s="74" customFormat="1" ht="33" x14ac:dyDescent="0.3">
      <c r="A143" s="287" t="s">
        <v>485</v>
      </c>
      <c r="B143" s="288">
        <v>40</v>
      </c>
      <c r="C143" s="113"/>
      <c r="D143" s="110" t="s">
        <v>250</v>
      </c>
      <c r="E143" s="111">
        <v>50</v>
      </c>
      <c r="F143" s="113"/>
      <c r="G143" s="110" t="s">
        <v>250</v>
      </c>
      <c r="H143" s="111">
        <v>50</v>
      </c>
      <c r="I143" s="113"/>
      <c r="J143" s="110" t="s">
        <v>250</v>
      </c>
      <c r="K143" s="111">
        <v>50</v>
      </c>
      <c r="L143" s="113"/>
      <c r="M143" s="110" t="s">
        <v>250</v>
      </c>
      <c r="N143" s="111">
        <v>50</v>
      </c>
    </row>
    <row r="144" spans="1:14" s="74" customFormat="1" x14ac:dyDescent="0.3">
      <c r="A144" s="287" t="s">
        <v>462</v>
      </c>
      <c r="B144" s="288">
        <v>100</v>
      </c>
      <c r="C144" s="109" t="s">
        <v>325</v>
      </c>
      <c r="D144" s="110" t="s">
        <v>90</v>
      </c>
      <c r="E144" s="111">
        <v>100</v>
      </c>
      <c r="F144" s="109" t="s">
        <v>325</v>
      </c>
      <c r="G144" s="110" t="s">
        <v>81</v>
      </c>
      <c r="H144" s="111">
        <v>100</v>
      </c>
      <c r="I144" s="109" t="s">
        <v>325</v>
      </c>
      <c r="J144" s="110" t="s">
        <v>103</v>
      </c>
      <c r="K144" s="111">
        <v>100</v>
      </c>
      <c r="L144" s="109" t="s">
        <v>325</v>
      </c>
      <c r="M144" s="110" t="s">
        <v>90</v>
      </c>
      <c r="N144" s="111">
        <v>100</v>
      </c>
    </row>
    <row r="145" spans="1:14" s="105" customFormat="1" x14ac:dyDescent="0.25">
      <c r="A145" s="289"/>
      <c r="B145" s="290"/>
      <c r="C145" s="351" t="s">
        <v>86</v>
      </c>
      <c r="D145" s="351"/>
      <c r="E145" s="114">
        <f>SUM(E138:E144)</f>
        <v>890</v>
      </c>
      <c r="F145" s="351" t="s">
        <v>86</v>
      </c>
      <c r="G145" s="351"/>
      <c r="H145" s="114">
        <f>SUM(H138:H144)</f>
        <v>870</v>
      </c>
      <c r="I145" s="351" t="s">
        <v>86</v>
      </c>
      <c r="J145" s="351"/>
      <c r="K145" s="114">
        <f>SUM(K138:K144)</f>
        <v>870</v>
      </c>
      <c r="L145" s="351" t="s">
        <v>86</v>
      </c>
      <c r="M145" s="351"/>
      <c r="N145" s="114">
        <f>SUM(N138:N144)</f>
        <v>890</v>
      </c>
    </row>
    <row r="146" spans="1:14" s="74" customFormat="1" x14ac:dyDescent="0.3">
      <c r="A146" s="287" t="s">
        <v>183</v>
      </c>
      <c r="B146" s="288">
        <v>50</v>
      </c>
      <c r="C146" s="113" t="s">
        <v>330</v>
      </c>
      <c r="D146" s="110" t="s">
        <v>287</v>
      </c>
      <c r="E146" s="111">
        <v>100</v>
      </c>
      <c r="F146" s="113" t="s">
        <v>621</v>
      </c>
      <c r="G146" s="110" t="s">
        <v>622</v>
      </c>
      <c r="H146" s="111">
        <v>100</v>
      </c>
      <c r="I146" s="113" t="s">
        <v>330</v>
      </c>
      <c r="J146" s="110" t="s">
        <v>252</v>
      </c>
      <c r="K146" s="111">
        <v>100</v>
      </c>
      <c r="L146" s="113" t="s">
        <v>330</v>
      </c>
      <c r="M146" s="110" t="s">
        <v>287</v>
      </c>
      <c r="N146" s="111">
        <v>100</v>
      </c>
    </row>
    <row r="147" spans="1:14" s="74" customFormat="1" ht="33" x14ac:dyDescent="0.3">
      <c r="A147" s="287" t="s">
        <v>488</v>
      </c>
      <c r="B147" s="288">
        <v>180</v>
      </c>
      <c r="C147" s="123"/>
      <c r="D147" s="110" t="s">
        <v>288</v>
      </c>
      <c r="E147" s="111">
        <v>200</v>
      </c>
      <c r="F147" s="123"/>
      <c r="G147" s="110" t="s">
        <v>278</v>
      </c>
      <c r="H147" s="111">
        <v>200</v>
      </c>
      <c r="I147" s="123"/>
      <c r="J147" s="110" t="s">
        <v>623</v>
      </c>
      <c r="K147" s="111">
        <v>200</v>
      </c>
      <c r="L147" s="123"/>
      <c r="M147" s="110" t="s">
        <v>288</v>
      </c>
      <c r="N147" s="111">
        <v>200</v>
      </c>
    </row>
    <row r="148" spans="1:14" s="74" customFormat="1" x14ac:dyDescent="0.3">
      <c r="A148" s="287" t="s">
        <v>462</v>
      </c>
      <c r="B148" s="288">
        <v>100</v>
      </c>
      <c r="C148" s="113" t="s">
        <v>325</v>
      </c>
      <c r="D148" s="110" t="s">
        <v>245</v>
      </c>
      <c r="E148" s="111">
        <v>100</v>
      </c>
      <c r="F148" s="113" t="s">
        <v>325</v>
      </c>
      <c r="G148" s="110" t="s">
        <v>90</v>
      </c>
      <c r="H148" s="111">
        <v>100</v>
      </c>
      <c r="I148" s="113" t="s">
        <v>325</v>
      </c>
      <c r="J148" s="110" t="s">
        <v>81</v>
      </c>
      <c r="K148" s="111">
        <v>100</v>
      </c>
      <c r="L148" s="113" t="s">
        <v>325</v>
      </c>
      <c r="M148" s="110" t="s">
        <v>245</v>
      </c>
      <c r="N148" s="111">
        <v>100</v>
      </c>
    </row>
    <row r="149" spans="1:14" s="105" customFormat="1" x14ac:dyDescent="0.25">
      <c r="A149" s="289"/>
      <c r="B149" s="290"/>
      <c r="C149" s="351" t="s">
        <v>130</v>
      </c>
      <c r="D149" s="351"/>
      <c r="E149" s="114">
        <f>SUM(E146:E148)</f>
        <v>400</v>
      </c>
      <c r="F149" s="351" t="s">
        <v>130</v>
      </c>
      <c r="G149" s="351"/>
      <c r="H149" s="114">
        <f>SUM(H146:H148)</f>
        <v>400</v>
      </c>
      <c r="I149" s="351" t="s">
        <v>130</v>
      </c>
      <c r="J149" s="351"/>
      <c r="K149" s="114">
        <f>SUM(K146:K148)</f>
        <v>400</v>
      </c>
      <c r="L149" s="351" t="s">
        <v>130</v>
      </c>
      <c r="M149" s="351"/>
      <c r="N149" s="114">
        <f>SUM(N146:N148)</f>
        <v>400</v>
      </c>
    </row>
    <row r="150" spans="1:14" s="105" customFormat="1" x14ac:dyDescent="0.25">
      <c r="A150" s="289"/>
      <c r="B150" s="290"/>
      <c r="C150" s="351" t="s">
        <v>624</v>
      </c>
      <c r="D150" s="351"/>
      <c r="E150" s="115">
        <f>E137+E145+E149</f>
        <v>1830</v>
      </c>
      <c r="F150" s="351" t="s">
        <v>624</v>
      </c>
      <c r="G150" s="351"/>
      <c r="H150" s="115">
        <f>H137+H145+H149</f>
        <v>1810</v>
      </c>
      <c r="I150" s="351" t="s">
        <v>624</v>
      </c>
      <c r="J150" s="351"/>
      <c r="K150" s="115">
        <f>K137+K145+K149</f>
        <v>1860</v>
      </c>
      <c r="L150" s="351" t="s">
        <v>624</v>
      </c>
      <c r="M150" s="351"/>
      <c r="N150" s="115">
        <f>N137+N145+N149</f>
        <v>1830</v>
      </c>
    </row>
    <row r="151" spans="1:14" s="112" customFormat="1" x14ac:dyDescent="0.25">
      <c r="A151" s="287" t="s">
        <v>451</v>
      </c>
      <c r="B151" s="288">
        <v>10</v>
      </c>
      <c r="C151" s="109" t="s">
        <v>320</v>
      </c>
      <c r="D151" s="110" t="s">
        <v>79</v>
      </c>
      <c r="E151" s="111">
        <v>10</v>
      </c>
      <c r="F151" s="109" t="s">
        <v>320</v>
      </c>
      <c r="G151" s="110" t="s">
        <v>79</v>
      </c>
      <c r="H151" s="111">
        <v>10</v>
      </c>
      <c r="I151" s="109" t="s">
        <v>320</v>
      </c>
      <c r="J151" s="110" t="s">
        <v>79</v>
      </c>
      <c r="K151" s="111">
        <v>10</v>
      </c>
      <c r="L151" s="109" t="s">
        <v>320</v>
      </c>
      <c r="M151" s="110" t="s">
        <v>79</v>
      </c>
      <c r="N151" s="111">
        <v>10</v>
      </c>
    </row>
    <row r="152" spans="1:14" s="112" customFormat="1" ht="49.5" x14ac:dyDescent="0.25">
      <c r="A152" s="287" t="s">
        <v>625</v>
      </c>
      <c r="B152" s="288">
        <v>90</v>
      </c>
      <c r="C152" s="109" t="s">
        <v>605</v>
      </c>
      <c r="D152" s="110" t="s">
        <v>289</v>
      </c>
      <c r="E152" s="111">
        <v>120</v>
      </c>
      <c r="F152" s="109" t="s">
        <v>626</v>
      </c>
      <c r="G152" s="110" t="s">
        <v>627</v>
      </c>
      <c r="H152" s="111">
        <v>90</v>
      </c>
      <c r="I152" s="109" t="s">
        <v>628</v>
      </c>
      <c r="J152" s="110" t="s">
        <v>629</v>
      </c>
      <c r="K152" s="111">
        <v>120</v>
      </c>
      <c r="L152" s="109" t="s">
        <v>605</v>
      </c>
      <c r="M152" s="110" t="s">
        <v>289</v>
      </c>
      <c r="N152" s="111">
        <v>120</v>
      </c>
    </row>
    <row r="153" spans="1:14" s="74" customFormat="1" ht="33" x14ac:dyDescent="0.3">
      <c r="A153" s="287" t="s">
        <v>476</v>
      </c>
      <c r="B153" s="288">
        <v>150</v>
      </c>
      <c r="C153" s="109" t="s">
        <v>477</v>
      </c>
      <c r="D153" s="110" t="s">
        <v>83</v>
      </c>
      <c r="E153" s="111">
        <v>150</v>
      </c>
      <c r="F153" s="109" t="s">
        <v>478</v>
      </c>
      <c r="G153" s="110" t="s">
        <v>285</v>
      </c>
      <c r="H153" s="111">
        <v>150</v>
      </c>
      <c r="I153" s="109" t="s">
        <v>477</v>
      </c>
      <c r="J153" s="110" t="s">
        <v>569</v>
      </c>
      <c r="K153" s="111">
        <v>150</v>
      </c>
      <c r="L153" s="109" t="s">
        <v>477</v>
      </c>
      <c r="M153" s="110" t="s">
        <v>83</v>
      </c>
      <c r="N153" s="111">
        <v>150</v>
      </c>
    </row>
    <row r="154" spans="1:14" s="74" customFormat="1" ht="49.5" x14ac:dyDescent="0.3">
      <c r="A154" s="287" t="s">
        <v>457</v>
      </c>
      <c r="B154" s="288">
        <v>180</v>
      </c>
      <c r="C154" s="113" t="s">
        <v>459</v>
      </c>
      <c r="D154" s="110" t="s">
        <v>95</v>
      </c>
      <c r="E154" s="111">
        <v>200</v>
      </c>
      <c r="F154" s="113" t="s">
        <v>586</v>
      </c>
      <c r="G154" s="110" t="s">
        <v>15</v>
      </c>
      <c r="H154" s="111">
        <v>200</v>
      </c>
      <c r="I154" s="113" t="s">
        <v>459</v>
      </c>
      <c r="J154" s="110" t="s">
        <v>95</v>
      </c>
      <c r="K154" s="111">
        <v>200</v>
      </c>
      <c r="L154" s="113" t="s">
        <v>459</v>
      </c>
      <c r="M154" s="110" t="s">
        <v>95</v>
      </c>
      <c r="N154" s="111">
        <v>200</v>
      </c>
    </row>
    <row r="155" spans="1:14" s="74" customFormat="1" ht="49.5" x14ac:dyDescent="0.3">
      <c r="A155" s="287" t="s">
        <v>461</v>
      </c>
      <c r="B155" s="288">
        <v>40</v>
      </c>
      <c r="C155" s="113"/>
      <c r="D155" s="110" t="s">
        <v>244</v>
      </c>
      <c r="E155" s="111">
        <v>40</v>
      </c>
      <c r="F155" s="113"/>
      <c r="G155" s="110" t="s">
        <v>244</v>
      </c>
      <c r="H155" s="111">
        <v>40</v>
      </c>
      <c r="I155" s="113"/>
      <c r="J155" s="110" t="s">
        <v>244</v>
      </c>
      <c r="K155" s="111">
        <v>40</v>
      </c>
      <c r="L155" s="113"/>
      <c r="M155" s="110" t="s">
        <v>244</v>
      </c>
      <c r="N155" s="111">
        <v>40</v>
      </c>
    </row>
    <row r="156" spans="1:14" s="74" customFormat="1" x14ac:dyDescent="0.3">
      <c r="A156" s="287" t="s">
        <v>462</v>
      </c>
      <c r="B156" s="288">
        <v>100</v>
      </c>
      <c r="C156" s="109" t="s">
        <v>325</v>
      </c>
      <c r="D156" s="110" t="s">
        <v>90</v>
      </c>
      <c r="E156" s="111">
        <v>100</v>
      </c>
      <c r="F156" s="109" t="s">
        <v>325</v>
      </c>
      <c r="G156" s="110" t="s">
        <v>103</v>
      </c>
      <c r="H156" s="111">
        <v>100</v>
      </c>
      <c r="I156" s="109" t="s">
        <v>325</v>
      </c>
      <c r="J156" s="110" t="s">
        <v>81</v>
      </c>
      <c r="K156" s="111">
        <v>100</v>
      </c>
      <c r="L156" s="109" t="s">
        <v>325</v>
      </c>
      <c r="M156" s="110" t="s">
        <v>90</v>
      </c>
      <c r="N156" s="111">
        <v>100</v>
      </c>
    </row>
    <row r="157" spans="1:14" s="105" customFormat="1" x14ac:dyDescent="0.25">
      <c r="A157" s="289"/>
      <c r="B157" s="290"/>
      <c r="C157" s="351" t="s">
        <v>82</v>
      </c>
      <c r="D157" s="351"/>
      <c r="E157" s="114">
        <f>SUM(E151:E156)</f>
        <v>620</v>
      </c>
      <c r="F157" s="351" t="s">
        <v>82</v>
      </c>
      <c r="G157" s="351"/>
      <c r="H157" s="114">
        <f>SUM(H151:H156)</f>
        <v>590</v>
      </c>
      <c r="I157" s="351" t="s">
        <v>82</v>
      </c>
      <c r="J157" s="351"/>
      <c r="K157" s="114">
        <f>SUM(K151:K156)</f>
        <v>620</v>
      </c>
      <c r="L157" s="351" t="s">
        <v>82</v>
      </c>
      <c r="M157" s="351"/>
      <c r="N157" s="114">
        <f>SUM(N151:N156)</f>
        <v>620</v>
      </c>
    </row>
    <row r="158" spans="1:14" s="74" customFormat="1" ht="49.5" x14ac:dyDescent="0.3">
      <c r="A158" s="287" t="s">
        <v>463</v>
      </c>
      <c r="B158" s="288">
        <v>60</v>
      </c>
      <c r="C158" s="109" t="s">
        <v>496</v>
      </c>
      <c r="D158" s="110" t="s">
        <v>257</v>
      </c>
      <c r="E158" s="111">
        <v>60</v>
      </c>
      <c r="F158" s="109" t="s">
        <v>555</v>
      </c>
      <c r="G158" s="110" t="s">
        <v>275</v>
      </c>
      <c r="H158" s="111">
        <v>60</v>
      </c>
      <c r="I158" s="109" t="s">
        <v>630</v>
      </c>
      <c r="J158" s="110" t="s">
        <v>293</v>
      </c>
      <c r="K158" s="111">
        <v>60</v>
      </c>
      <c r="L158" s="109" t="s">
        <v>428</v>
      </c>
      <c r="M158" s="110" t="s">
        <v>631</v>
      </c>
      <c r="N158" s="111">
        <v>60</v>
      </c>
    </row>
    <row r="159" spans="1:14" s="74" customFormat="1" ht="66" x14ac:dyDescent="0.3">
      <c r="A159" s="287" t="s">
        <v>502</v>
      </c>
      <c r="B159" s="288">
        <v>200</v>
      </c>
      <c r="C159" s="109" t="s">
        <v>599</v>
      </c>
      <c r="D159" s="110" t="s">
        <v>218</v>
      </c>
      <c r="E159" s="111">
        <v>200</v>
      </c>
      <c r="F159" s="109" t="s">
        <v>632</v>
      </c>
      <c r="G159" s="110" t="s">
        <v>633</v>
      </c>
      <c r="H159" s="111">
        <v>200</v>
      </c>
      <c r="I159" s="109" t="s">
        <v>503</v>
      </c>
      <c r="J159" s="110" t="s">
        <v>634</v>
      </c>
      <c r="K159" s="111">
        <v>200</v>
      </c>
      <c r="L159" s="109" t="s">
        <v>599</v>
      </c>
      <c r="M159" s="110" t="s">
        <v>218</v>
      </c>
      <c r="N159" s="111">
        <v>200</v>
      </c>
    </row>
    <row r="160" spans="1:14" s="74" customFormat="1" ht="49.5" x14ac:dyDescent="0.3">
      <c r="A160" s="287" t="s">
        <v>635</v>
      </c>
      <c r="B160" s="288">
        <v>90</v>
      </c>
      <c r="C160" s="109" t="s">
        <v>636</v>
      </c>
      <c r="D160" s="110" t="s">
        <v>291</v>
      </c>
      <c r="E160" s="111">
        <v>90</v>
      </c>
      <c r="F160" s="109" t="s">
        <v>637</v>
      </c>
      <c r="G160" s="110" t="s">
        <v>638</v>
      </c>
      <c r="H160" s="111">
        <v>90</v>
      </c>
      <c r="I160" s="109" t="s">
        <v>639</v>
      </c>
      <c r="J160" s="110" t="s">
        <v>640</v>
      </c>
      <c r="K160" s="111">
        <v>90</v>
      </c>
      <c r="L160" s="109" t="s">
        <v>636</v>
      </c>
      <c r="M160" s="110" t="s">
        <v>291</v>
      </c>
      <c r="N160" s="111">
        <v>90</v>
      </c>
    </row>
    <row r="161" spans="1:14" s="74" customFormat="1" ht="49.5" x14ac:dyDescent="0.3">
      <c r="A161" s="287" t="s">
        <v>528</v>
      </c>
      <c r="B161" s="288">
        <v>150</v>
      </c>
      <c r="C161" s="116" t="s">
        <v>531</v>
      </c>
      <c r="D161" s="110" t="s">
        <v>292</v>
      </c>
      <c r="E161" s="111">
        <v>150</v>
      </c>
      <c r="F161" s="113" t="s">
        <v>529</v>
      </c>
      <c r="G161" s="110" t="s">
        <v>263</v>
      </c>
      <c r="H161" s="111">
        <v>150</v>
      </c>
      <c r="I161" s="109" t="s">
        <v>530</v>
      </c>
      <c r="J161" s="110" t="s">
        <v>297</v>
      </c>
      <c r="K161" s="111">
        <v>150</v>
      </c>
      <c r="L161" s="116" t="s">
        <v>531</v>
      </c>
      <c r="M161" s="110" t="s">
        <v>292</v>
      </c>
      <c r="N161" s="111">
        <v>150</v>
      </c>
    </row>
    <row r="162" spans="1:14" s="74" customFormat="1" ht="66" x14ac:dyDescent="0.3">
      <c r="A162" s="287" t="s">
        <v>481</v>
      </c>
      <c r="B162" s="288">
        <v>180</v>
      </c>
      <c r="C162" s="109" t="s">
        <v>482</v>
      </c>
      <c r="D162" s="110" t="s">
        <v>84</v>
      </c>
      <c r="E162" s="111">
        <v>200</v>
      </c>
      <c r="F162" s="109" t="s">
        <v>483</v>
      </c>
      <c r="G162" s="110" t="s">
        <v>105</v>
      </c>
      <c r="H162" s="111">
        <v>200</v>
      </c>
      <c r="I162" s="109" t="s">
        <v>572</v>
      </c>
      <c r="J162" s="110" t="s">
        <v>102</v>
      </c>
      <c r="K162" s="111">
        <v>200</v>
      </c>
      <c r="L162" s="109" t="s">
        <v>482</v>
      </c>
      <c r="M162" s="110" t="s">
        <v>84</v>
      </c>
      <c r="N162" s="111">
        <v>200</v>
      </c>
    </row>
    <row r="163" spans="1:14" s="74" customFormat="1" ht="49.5" x14ac:dyDescent="0.3">
      <c r="A163" s="287" t="s">
        <v>461</v>
      </c>
      <c r="B163" s="288">
        <v>20</v>
      </c>
      <c r="C163" s="113"/>
      <c r="D163" s="110" t="s">
        <v>244</v>
      </c>
      <c r="E163" s="111">
        <v>20</v>
      </c>
      <c r="F163" s="113"/>
      <c r="G163" s="110" t="s">
        <v>244</v>
      </c>
      <c r="H163" s="111">
        <v>20</v>
      </c>
      <c r="I163" s="113"/>
      <c r="J163" s="110" t="s">
        <v>244</v>
      </c>
      <c r="K163" s="111">
        <v>20</v>
      </c>
      <c r="L163" s="113"/>
      <c r="M163" s="110" t="s">
        <v>244</v>
      </c>
      <c r="N163" s="111">
        <v>20</v>
      </c>
    </row>
    <row r="164" spans="1:14" s="74" customFormat="1" ht="33" x14ac:dyDescent="0.3">
      <c r="A164" s="287" t="s">
        <v>485</v>
      </c>
      <c r="B164" s="288">
        <v>40</v>
      </c>
      <c r="C164" s="113"/>
      <c r="D164" s="110" t="s">
        <v>250</v>
      </c>
      <c r="E164" s="111">
        <v>50</v>
      </c>
      <c r="F164" s="113"/>
      <c r="G164" s="110" t="s">
        <v>250</v>
      </c>
      <c r="H164" s="111">
        <v>50</v>
      </c>
      <c r="I164" s="113"/>
      <c r="J164" s="110" t="s">
        <v>250</v>
      </c>
      <c r="K164" s="111">
        <v>50</v>
      </c>
      <c r="L164" s="113"/>
      <c r="M164" s="110" t="s">
        <v>250</v>
      </c>
      <c r="N164" s="111">
        <v>50</v>
      </c>
    </row>
    <row r="165" spans="1:14" s="74" customFormat="1" x14ac:dyDescent="0.3">
      <c r="A165" s="287" t="s">
        <v>462</v>
      </c>
      <c r="B165" s="288">
        <v>100</v>
      </c>
      <c r="C165" s="113" t="s">
        <v>325</v>
      </c>
      <c r="D165" s="110" t="s">
        <v>81</v>
      </c>
      <c r="E165" s="111">
        <v>100</v>
      </c>
      <c r="F165" s="113" t="s">
        <v>325</v>
      </c>
      <c r="G165" s="110" t="s">
        <v>238</v>
      </c>
      <c r="H165" s="111">
        <v>100</v>
      </c>
      <c r="I165" s="113" t="s">
        <v>325</v>
      </c>
      <c r="J165" s="110" t="s">
        <v>90</v>
      </c>
      <c r="K165" s="111">
        <v>100</v>
      </c>
      <c r="L165" s="113" t="s">
        <v>325</v>
      </c>
      <c r="M165" s="110" t="s">
        <v>81</v>
      </c>
      <c r="N165" s="111">
        <v>100</v>
      </c>
    </row>
    <row r="166" spans="1:14" s="105" customFormat="1" x14ac:dyDescent="0.25">
      <c r="A166" s="289"/>
      <c r="B166" s="290"/>
      <c r="C166" s="351" t="s">
        <v>86</v>
      </c>
      <c r="D166" s="351"/>
      <c r="E166" s="114">
        <f>SUM(E158:E165)</f>
        <v>870</v>
      </c>
      <c r="F166" s="351" t="s">
        <v>86</v>
      </c>
      <c r="G166" s="351"/>
      <c r="H166" s="114">
        <f>SUM(H158:H165)</f>
        <v>870</v>
      </c>
      <c r="I166" s="351" t="s">
        <v>86</v>
      </c>
      <c r="J166" s="351"/>
      <c r="K166" s="114">
        <f>SUM(K158:K165)</f>
        <v>870</v>
      </c>
      <c r="L166" s="351" t="s">
        <v>86</v>
      </c>
      <c r="M166" s="351"/>
      <c r="N166" s="114">
        <f>SUM(N158:N165)</f>
        <v>870</v>
      </c>
    </row>
    <row r="167" spans="1:14" s="74" customFormat="1" x14ac:dyDescent="0.3">
      <c r="A167" s="287" t="s">
        <v>516</v>
      </c>
      <c r="B167" s="288">
        <v>50</v>
      </c>
      <c r="C167" s="113" t="s">
        <v>517</v>
      </c>
      <c r="D167" s="110" t="s">
        <v>261</v>
      </c>
      <c r="E167" s="111">
        <v>75</v>
      </c>
      <c r="F167" s="109" t="s">
        <v>518</v>
      </c>
      <c r="G167" s="110" t="s">
        <v>282</v>
      </c>
      <c r="H167" s="111">
        <v>80</v>
      </c>
      <c r="I167" s="113"/>
      <c r="J167" s="110" t="s">
        <v>114</v>
      </c>
      <c r="K167" s="111">
        <v>75</v>
      </c>
      <c r="L167" s="113" t="s">
        <v>517</v>
      </c>
      <c r="M167" s="110" t="s">
        <v>261</v>
      </c>
      <c r="N167" s="111">
        <v>75</v>
      </c>
    </row>
    <row r="168" spans="1:14" s="74" customFormat="1" ht="33" x14ac:dyDescent="0.3">
      <c r="A168" s="287" t="s">
        <v>514</v>
      </c>
      <c r="B168" s="288">
        <v>180</v>
      </c>
      <c r="C168" s="116"/>
      <c r="D168" s="110" t="s">
        <v>260</v>
      </c>
      <c r="E168" s="111">
        <v>200</v>
      </c>
      <c r="F168" s="116"/>
      <c r="G168" s="110" t="s">
        <v>260</v>
      </c>
      <c r="H168" s="111">
        <v>200</v>
      </c>
      <c r="I168" s="116"/>
      <c r="J168" s="110" t="s">
        <v>260</v>
      </c>
      <c r="K168" s="111">
        <v>200</v>
      </c>
      <c r="L168" s="116"/>
      <c r="M168" s="110" t="s">
        <v>260</v>
      </c>
      <c r="N168" s="111">
        <v>200</v>
      </c>
    </row>
    <row r="169" spans="1:14" s="74" customFormat="1" x14ac:dyDescent="0.3">
      <c r="A169" s="287" t="s">
        <v>462</v>
      </c>
      <c r="B169" s="288">
        <v>100</v>
      </c>
      <c r="C169" s="109" t="s">
        <v>325</v>
      </c>
      <c r="D169" s="110" t="s">
        <v>90</v>
      </c>
      <c r="E169" s="111">
        <v>100</v>
      </c>
      <c r="F169" s="109" t="s">
        <v>325</v>
      </c>
      <c r="G169" s="110" t="s">
        <v>81</v>
      </c>
      <c r="H169" s="111">
        <v>100</v>
      </c>
      <c r="I169" s="109" t="s">
        <v>325</v>
      </c>
      <c r="J169" s="110" t="s">
        <v>238</v>
      </c>
      <c r="K169" s="111">
        <v>100</v>
      </c>
      <c r="L169" s="109" t="s">
        <v>325</v>
      </c>
      <c r="M169" s="110" t="s">
        <v>90</v>
      </c>
      <c r="N169" s="111">
        <v>100</v>
      </c>
    </row>
    <row r="170" spans="1:14" s="105" customFormat="1" x14ac:dyDescent="0.25">
      <c r="A170" s="289"/>
      <c r="B170" s="290"/>
      <c r="C170" s="351" t="s">
        <v>130</v>
      </c>
      <c r="D170" s="351"/>
      <c r="E170" s="114">
        <f>SUM(E167:E169)</f>
        <v>375</v>
      </c>
      <c r="F170" s="351" t="s">
        <v>130</v>
      </c>
      <c r="G170" s="351"/>
      <c r="H170" s="114">
        <f>SUM(H167:H169)</f>
        <v>380</v>
      </c>
      <c r="I170" s="351" t="s">
        <v>130</v>
      </c>
      <c r="J170" s="351"/>
      <c r="K170" s="114">
        <f>SUM(K167:K169)</f>
        <v>375</v>
      </c>
      <c r="L170" s="351" t="s">
        <v>130</v>
      </c>
      <c r="M170" s="351"/>
      <c r="N170" s="114">
        <f>SUM(N167:N169)</f>
        <v>375</v>
      </c>
    </row>
    <row r="171" spans="1:14" s="105" customFormat="1" x14ac:dyDescent="0.25">
      <c r="A171" s="289"/>
      <c r="B171" s="290"/>
      <c r="C171" s="351" t="s">
        <v>641</v>
      </c>
      <c r="D171" s="351"/>
      <c r="E171" s="115">
        <f>E157+E166+E170</f>
        <v>1865</v>
      </c>
      <c r="F171" s="351" t="s">
        <v>641</v>
      </c>
      <c r="G171" s="351"/>
      <c r="H171" s="115">
        <f>H157+H166+H170</f>
        <v>1840</v>
      </c>
      <c r="I171" s="351" t="s">
        <v>641</v>
      </c>
      <c r="J171" s="351"/>
      <c r="K171" s="115">
        <f>K157+K166+K170</f>
        <v>1865</v>
      </c>
      <c r="L171" s="351" t="s">
        <v>641</v>
      </c>
      <c r="M171" s="351"/>
      <c r="N171" s="115">
        <f>N157+N166+N170</f>
        <v>1865</v>
      </c>
    </row>
    <row r="172" spans="1:14" s="112" customFormat="1" x14ac:dyDescent="0.25">
      <c r="A172" s="287" t="s">
        <v>451</v>
      </c>
      <c r="B172" s="288">
        <v>10</v>
      </c>
      <c r="C172" s="109" t="s">
        <v>320</v>
      </c>
      <c r="D172" s="110" t="s">
        <v>79</v>
      </c>
      <c r="E172" s="111">
        <v>10</v>
      </c>
      <c r="F172" s="109" t="s">
        <v>320</v>
      </c>
      <c r="G172" s="110" t="s">
        <v>79</v>
      </c>
      <c r="H172" s="111">
        <v>10</v>
      </c>
      <c r="I172" s="109" t="s">
        <v>320</v>
      </c>
      <c r="J172" s="110" t="s">
        <v>79</v>
      </c>
      <c r="K172" s="111">
        <v>10</v>
      </c>
      <c r="L172" s="109" t="s">
        <v>320</v>
      </c>
      <c r="M172" s="110" t="s">
        <v>79</v>
      </c>
      <c r="N172" s="111">
        <v>10</v>
      </c>
    </row>
    <row r="173" spans="1:14" s="112" customFormat="1" x14ac:dyDescent="0.25">
      <c r="A173" s="287" t="s">
        <v>451</v>
      </c>
      <c r="B173" s="288">
        <v>10</v>
      </c>
      <c r="C173" s="109" t="s">
        <v>321</v>
      </c>
      <c r="D173" s="110" t="s">
        <v>80</v>
      </c>
      <c r="E173" s="111">
        <v>15</v>
      </c>
      <c r="F173" s="109" t="s">
        <v>321</v>
      </c>
      <c r="G173" s="110" t="s">
        <v>80</v>
      </c>
      <c r="H173" s="111">
        <v>15</v>
      </c>
      <c r="I173" s="109" t="s">
        <v>321</v>
      </c>
      <c r="J173" s="110" t="s">
        <v>80</v>
      </c>
      <c r="K173" s="111">
        <v>15</v>
      </c>
      <c r="L173" s="109" t="s">
        <v>321</v>
      </c>
      <c r="M173" s="110" t="s">
        <v>80</v>
      </c>
      <c r="N173" s="111">
        <v>15</v>
      </c>
    </row>
    <row r="174" spans="1:14" s="112" customFormat="1" x14ac:dyDescent="0.25">
      <c r="A174" s="287" t="s">
        <v>178</v>
      </c>
      <c r="B174" s="288">
        <v>40</v>
      </c>
      <c r="C174" s="109" t="s">
        <v>322</v>
      </c>
      <c r="D174" s="110" t="s">
        <v>168</v>
      </c>
      <c r="E174" s="111">
        <v>40</v>
      </c>
      <c r="F174" s="109" t="s">
        <v>322</v>
      </c>
      <c r="G174" s="110" t="s">
        <v>168</v>
      </c>
      <c r="H174" s="111">
        <v>40</v>
      </c>
      <c r="I174" s="109" t="s">
        <v>642</v>
      </c>
      <c r="J174" s="110" t="s">
        <v>643</v>
      </c>
      <c r="K174" s="111">
        <v>40</v>
      </c>
      <c r="L174" s="109" t="s">
        <v>322</v>
      </c>
      <c r="M174" s="110" t="s">
        <v>168</v>
      </c>
      <c r="N174" s="111">
        <v>40</v>
      </c>
    </row>
    <row r="175" spans="1:14" s="74" customFormat="1" ht="49.5" x14ac:dyDescent="0.3">
      <c r="A175" s="287" t="s">
        <v>452</v>
      </c>
      <c r="B175" s="288">
        <v>150</v>
      </c>
      <c r="C175" s="109" t="s">
        <v>454</v>
      </c>
      <c r="D175" s="110" t="s">
        <v>196</v>
      </c>
      <c r="E175" s="111">
        <v>210</v>
      </c>
      <c r="F175" s="109" t="s">
        <v>346</v>
      </c>
      <c r="G175" s="110" t="s">
        <v>200</v>
      </c>
      <c r="H175" s="111">
        <v>200</v>
      </c>
      <c r="I175" s="109" t="s">
        <v>453</v>
      </c>
      <c r="J175" s="110" t="s">
        <v>189</v>
      </c>
      <c r="K175" s="111">
        <v>220</v>
      </c>
      <c r="L175" s="109" t="s">
        <v>454</v>
      </c>
      <c r="M175" s="110" t="s">
        <v>196</v>
      </c>
      <c r="N175" s="111">
        <v>210</v>
      </c>
    </row>
    <row r="176" spans="1:14" s="74" customFormat="1" ht="49.5" x14ac:dyDescent="0.3">
      <c r="A176" s="287" t="s">
        <v>457</v>
      </c>
      <c r="B176" s="288">
        <v>180</v>
      </c>
      <c r="C176" s="109" t="s">
        <v>458</v>
      </c>
      <c r="D176" s="110" t="s">
        <v>14</v>
      </c>
      <c r="E176" s="111">
        <v>200</v>
      </c>
      <c r="F176" s="109" t="s">
        <v>644</v>
      </c>
      <c r="G176" s="110" t="s">
        <v>645</v>
      </c>
      <c r="H176" s="111">
        <v>200</v>
      </c>
      <c r="I176" s="109" t="s">
        <v>459</v>
      </c>
      <c r="J176" s="110" t="s">
        <v>460</v>
      </c>
      <c r="K176" s="111">
        <v>200</v>
      </c>
      <c r="L176" s="109" t="s">
        <v>458</v>
      </c>
      <c r="M176" s="110" t="s">
        <v>14</v>
      </c>
      <c r="N176" s="111">
        <v>200</v>
      </c>
    </row>
    <row r="177" spans="1:14" s="74" customFormat="1" ht="49.5" x14ac:dyDescent="0.3">
      <c r="A177" s="287" t="s">
        <v>461</v>
      </c>
      <c r="B177" s="288">
        <v>30</v>
      </c>
      <c r="C177" s="113"/>
      <c r="D177" s="110" t="s">
        <v>244</v>
      </c>
      <c r="E177" s="111">
        <v>40</v>
      </c>
      <c r="F177" s="113"/>
      <c r="G177" s="110" t="s">
        <v>244</v>
      </c>
      <c r="H177" s="111">
        <v>40</v>
      </c>
      <c r="I177" s="113"/>
      <c r="J177" s="110" t="s">
        <v>244</v>
      </c>
      <c r="K177" s="111">
        <v>40</v>
      </c>
      <c r="L177" s="113"/>
      <c r="M177" s="110" t="s">
        <v>244</v>
      </c>
      <c r="N177" s="111">
        <v>40</v>
      </c>
    </row>
    <row r="178" spans="1:14" s="74" customFormat="1" x14ac:dyDescent="0.3">
      <c r="A178" s="287" t="s">
        <v>462</v>
      </c>
      <c r="B178" s="288">
        <v>100</v>
      </c>
      <c r="C178" s="109" t="s">
        <v>325</v>
      </c>
      <c r="D178" s="110" t="s">
        <v>81</v>
      </c>
      <c r="E178" s="111">
        <v>100</v>
      </c>
      <c r="F178" s="109" t="s">
        <v>325</v>
      </c>
      <c r="G178" s="110" t="s">
        <v>103</v>
      </c>
      <c r="H178" s="111">
        <v>100</v>
      </c>
      <c r="I178" s="109" t="s">
        <v>325</v>
      </c>
      <c r="J178" s="110" t="s">
        <v>251</v>
      </c>
      <c r="K178" s="111">
        <v>100</v>
      </c>
      <c r="L178" s="109" t="s">
        <v>325</v>
      </c>
      <c r="M178" s="110" t="s">
        <v>81</v>
      </c>
      <c r="N178" s="111">
        <v>100</v>
      </c>
    </row>
    <row r="179" spans="1:14" s="105" customFormat="1" x14ac:dyDescent="0.25">
      <c r="A179" s="289"/>
      <c r="B179" s="290"/>
      <c r="C179" s="351" t="s">
        <v>82</v>
      </c>
      <c r="D179" s="351"/>
      <c r="E179" s="114">
        <f>SUM(E175:E178)</f>
        <v>550</v>
      </c>
      <c r="F179" s="351" t="s">
        <v>82</v>
      </c>
      <c r="G179" s="351"/>
      <c r="H179" s="114">
        <f>SUM(H175:H178)</f>
        <v>540</v>
      </c>
      <c r="I179" s="351" t="s">
        <v>82</v>
      </c>
      <c r="J179" s="351"/>
      <c r="K179" s="114">
        <f>SUM(K175:K178)</f>
        <v>560</v>
      </c>
      <c r="L179" s="351" t="s">
        <v>82</v>
      </c>
      <c r="M179" s="351"/>
      <c r="N179" s="114">
        <f>SUM(N175:N178)</f>
        <v>550</v>
      </c>
    </row>
    <row r="180" spans="1:14" s="74" customFormat="1" ht="49.5" x14ac:dyDescent="0.3">
      <c r="A180" s="287" t="s">
        <v>463</v>
      </c>
      <c r="B180" s="288">
        <v>60</v>
      </c>
      <c r="C180" s="109" t="s">
        <v>630</v>
      </c>
      <c r="D180" s="110" t="s">
        <v>293</v>
      </c>
      <c r="E180" s="111">
        <v>60</v>
      </c>
      <c r="F180" s="109" t="s">
        <v>598</v>
      </c>
      <c r="G180" s="110" t="s">
        <v>290</v>
      </c>
      <c r="H180" s="111">
        <v>60</v>
      </c>
      <c r="I180" s="109" t="s">
        <v>555</v>
      </c>
      <c r="J180" s="110" t="s">
        <v>275</v>
      </c>
      <c r="K180" s="111">
        <v>60</v>
      </c>
      <c r="L180" s="109" t="s">
        <v>630</v>
      </c>
      <c r="M180" s="110" t="s">
        <v>293</v>
      </c>
      <c r="N180" s="111">
        <v>60</v>
      </c>
    </row>
    <row r="181" spans="1:14" s="74" customFormat="1" ht="33" x14ac:dyDescent="0.3">
      <c r="A181" s="287" t="s">
        <v>588</v>
      </c>
      <c r="B181" s="288">
        <v>200</v>
      </c>
      <c r="C181" s="109" t="s">
        <v>537</v>
      </c>
      <c r="D181" s="110" t="s">
        <v>264</v>
      </c>
      <c r="E181" s="111">
        <v>225</v>
      </c>
      <c r="F181" s="109" t="s">
        <v>467</v>
      </c>
      <c r="G181" s="110" t="s">
        <v>538</v>
      </c>
      <c r="H181" s="111">
        <v>200</v>
      </c>
      <c r="I181" s="109" t="s">
        <v>646</v>
      </c>
      <c r="J181" s="110" t="s">
        <v>647</v>
      </c>
      <c r="K181" s="111">
        <v>200</v>
      </c>
      <c r="L181" s="109" t="s">
        <v>537</v>
      </c>
      <c r="M181" s="110" t="s">
        <v>264</v>
      </c>
      <c r="N181" s="111">
        <v>225</v>
      </c>
    </row>
    <row r="182" spans="1:14" s="74" customFormat="1" ht="33" x14ac:dyDescent="0.3">
      <c r="A182" s="287" t="s">
        <v>604</v>
      </c>
      <c r="B182" s="288">
        <v>90</v>
      </c>
      <c r="C182" s="109" t="s">
        <v>608</v>
      </c>
      <c r="D182" s="110" t="s">
        <v>294</v>
      </c>
      <c r="E182" s="111">
        <v>120</v>
      </c>
      <c r="F182" s="109" t="s">
        <v>605</v>
      </c>
      <c r="G182" s="110" t="s">
        <v>648</v>
      </c>
      <c r="H182" s="111">
        <v>110</v>
      </c>
      <c r="I182" s="109" t="s">
        <v>649</v>
      </c>
      <c r="J182" s="110" t="s">
        <v>650</v>
      </c>
      <c r="K182" s="111">
        <v>95</v>
      </c>
      <c r="L182" s="109" t="s">
        <v>608</v>
      </c>
      <c r="M182" s="110" t="s">
        <v>294</v>
      </c>
      <c r="N182" s="111">
        <v>90</v>
      </c>
    </row>
    <row r="183" spans="1:14" s="74" customFormat="1" ht="33" x14ac:dyDescent="0.3">
      <c r="A183" s="287" t="s">
        <v>476</v>
      </c>
      <c r="B183" s="288">
        <v>150</v>
      </c>
      <c r="C183" s="109" t="s">
        <v>478</v>
      </c>
      <c r="D183" s="110" t="s">
        <v>285</v>
      </c>
      <c r="E183" s="111">
        <v>150</v>
      </c>
      <c r="F183" s="109" t="s">
        <v>477</v>
      </c>
      <c r="G183" s="110" t="s">
        <v>83</v>
      </c>
      <c r="H183" s="111">
        <v>150</v>
      </c>
      <c r="I183" s="109" t="s">
        <v>651</v>
      </c>
      <c r="J183" s="110" t="s">
        <v>652</v>
      </c>
      <c r="K183" s="111">
        <v>150</v>
      </c>
      <c r="L183" s="109" t="s">
        <v>478</v>
      </c>
      <c r="M183" s="110" t="s">
        <v>285</v>
      </c>
      <c r="N183" s="111">
        <v>150</v>
      </c>
    </row>
    <row r="184" spans="1:14" s="74" customFormat="1" ht="66" x14ac:dyDescent="0.3">
      <c r="A184" s="287" t="s">
        <v>481</v>
      </c>
      <c r="B184" s="288">
        <v>180</v>
      </c>
      <c r="C184" s="109" t="s">
        <v>483</v>
      </c>
      <c r="D184" s="110" t="s">
        <v>105</v>
      </c>
      <c r="E184" s="111">
        <v>200</v>
      </c>
      <c r="F184" s="109" t="s">
        <v>653</v>
      </c>
      <c r="G184" s="110" t="s">
        <v>654</v>
      </c>
      <c r="H184" s="111">
        <v>200</v>
      </c>
      <c r="I184" s="109" t="s">
        <v>483</v>
      </c>
      <c r="J184" s="110" t="s">
        <v>399</v>
      </c>
      <c r="K184" s="111">
        <v>200</v>
      </c>
      <c r="L184" s="109" t="s">
        <v>483</v>
      </c>
      <c r="M184" s="110" t="s">
        <v>105</v>
      </c>
      <c r="N184" s="111">
        <v>200</v>
      </c>
    </row>
    <row r="185" spans="1:14" s="74" customFormat="1" ht="49.5" x14ac:dyDescent="0.3">
      <c r="A185" s="287" t="s">
        <v>461</v>
      </c>
      <c r="B185" s="288">
        <v>20</v>
      </c>
      <c r="C185" s="113"/>
      <c r="D185" s="110" t="s">
        <v>244</v>
      </c>
      <c r="E185" s="111">
        <v>20</v>
      </c>
      <c r="F185" s="113"/>
      <c r="G185" s="110" t="s">
        <v>244</v>
      </c>
      <c r="H185" s="111">
        <v>20</v>
      </c>
      <c r="I185" s="113"/>
      <c r="J185" s="110" t="s">
        <v>244</v>
      </c>
      <c r="K185" s="111">
        <v>20</v>
      </c>
      <c r="L185" s="113"/>
      <c r="M185" s="110" t="s">
        <v>244</v>
      </c>
      <c r="N185" s="111">
        <v>20</v>
      </c>
    </row>
    <row r="186" spans="1:14" s="74" customFormat="1" ht="33" x14ac:dyDescent="0.3">
      <c r="A186" s="287" t="s">
        <v>485</v>
      </c>
      <c r="B186" s="288">
        <v>40</v>
      </c>
      <c r="C186" s="113"/>
      <c r="D186" s="110" t="s">
        <v>250</v>
      </c>
      <c r="E186" s="111">
        <v>50</v>
      </c>
      <c r="F186" s="113"/>
      <c r="G186" s="110" t="s">
        <v>250</v>
      </c>
      <c r="H186" s="111">
        <v>50</v>
      </c>
      <c r="I186" s="113"/>
      <c r="J186" s="110" t="s">
        <v>250</v>
      </c>
      <c r="K186" s="111">
        <v>50</v>
      </c>
      <c r="L186" s="113"/>
      <c r="M186" s="110" t="s">
        <v>250</v>
      </c>
      <c r="N186" s="111">
        <v>50</v>
      </c>
    </row>
    <row r="187" spans="1:14" s="74" customFormat="1" x14ac:dyDescent="0.3">
      <c r="A187" s="287" t="s">
        <v>462</v>
      </c>
      <c r="B187" s="288">
        <v>100</v>
      </c>
      <c r="C187" s="109" t="s">
        <v>325</v>
      </c>
      <c r="D187" s="110" t="s">
        <v>90</v>
      </c>
      <c r="E187" s="111">
        <v>100</v>
      </c>
      <c r="F187" s="109" t="s">
        <v>325</v>
      </c>
      <c r="G187" s="110" t="s">
        <v>245</v>
      </c>
      <c r="H187" s="111">
        <v>100</v>
      </c>
      <c r="I187" s="109" t="s">
        <v>325</v>
      </c>
      <c r="J187" s="110" t="s">
        <v>81</v>
      </c>
      <c r="K187" s="111">
        <v>100</v>
      </c>
      <c r="L187" s="109" t="s">
        <v>325</v>
      </c>
      <c r="M187" s="110" t="s">
        <v>90</v>
      </c>
      <c r="N187" s="111">
        <v>100</v>
      </c>
    </row>
    <row r="188" spans="1:14" s="105" customFormat="1" x14ac:dyDescent="0.25">
      <c r="A188" s="289"/>
      <c r="B188" s="290"/>
      <c r="C188" s="351" t="s">
        <v>86</v>
      </c>
      <c r="D188" s="351"/>
      <c r="E188" s="114">
        <f>SUM(E180:E187)</f>
        <v>925</v>
      </c>
      <c r="F188" s="351" t="s">
        <v>86</v>
      </c>
      <c r="G188" s="351"/>
      <c r="H188" s="114">
        <f>SUM(H180:H187)</f>
        <v>890</v>
      </c>
      <c r="I188" s="351" t="s">
        <v>86</v>
      </c>
      <c r="J188" s="351"/>
      <c r="K188" s="114">
        <f>SUM(K180:K187)</f>
        <v>875</v>
      </c>
      <c r="L188" s="351" t="s">
        <v>86</v>
      </c>
      <c r="M188" s="351"/>
      <c r="N188" s="114">
        <f>SUM(N180:N187)</f>
        <v>895</v>
      </c>
    </row>
    <row r="189" spans="1:14" s="74" customFormat="1" ht="33" x14ac:dyDescent="0.3">
      <c r="A189" s="287" t="s">
        <v>490</v>
      </c>
      <c r="B189" s="288">
        <v>50</v>
      </c>
      <c r="C189" s="113" t="s">
        <v>493</v>
      </c>
      <c r="D189" s="110" t="s">
        <v>266</v>
      </c>
      <c r="E189" s="111">
        <v>75</v>
      </c>
      <c r="F189" s="113" t="s">
        <v>547</v>
      </c>
      <c r="G189" s="110" t="s">
        <v>548</v>
      </c>
      <c r="H189" s="111">
        <v>75</v>
      </c>
      <c r="I189" s="113" t="s">
        <v>655</v>
      </c>
      <c r="J189" s="110" t="s">
        <v>656</v>
      </c>
      <c r="K189" s="111">
        <v>75</v>
      </c>
      <c r="L189" s="113" t="s">
        <v>493</v>
      </c>
      <c r="M189" s="110" t="s">
        <v>266</v>
      </c>
      <c r="N189" s="111">
        <v>75</v>
      </c>
    </row>
    <row r="190" spans="1:14" s="74" customFormat="1" ht="33" x14ac:dyDescent="0.3">
      <c r="A190" s="287" t="s">
        <v>488</v>
      </c>
      <c r="B190" s="288">
        <v>180</v>
      </c>
      <c r="C190" s="123"/>
      <c r="D190" s="110" t="s">
        <v>295</v>
      </c>
      <c r="E190" s="111">
        <v>200</v>
      </c>
      <c r="F190" s="123"/>
      <c r="G190" s="110" t="s">
        <v>623</v>
      </c>
      <c r="H190" s="111">
        <v>200</v>
      </c>
      <c r="I190" s="123"/>
      <c r="J190" s="110" t="s">
        <v>288</v>
      </c>
      <c r="K190" s="111">
        <v>200</v>
      </c>
      <c r="L190" s="123"/>
      <c r="M190" s="110" t="s">
        <v>295</v>
      </c>
      <c r="N190" s="111">
        <v>200</v>
      </c>
    </row>
    <row r="191" spans="1:14" s="74" customFormat="1" x14ac:dyDescent="0.3">
      <c r="A191" s="287" t="s">
        <v>462</v>
      </c>
      <c r="B191" s="288">
        <v>100</v>
      </c>
      <c r="C191" s="113" t="s">
        <v>325</v>
      </c>
      <c r="D191" s="110" t="s">
        <v>103</v>
      </c>
      <c r="E191" s="111">
        <v>100</v>
      </c>
      <c r="F191" s="113" t="s">
        <v>325</v>
      </c>
      <c r="G191" s="110" t="s">
        <v>81</v>
      </c>
      <c r="H191" s="111">
        <v>100</v>
      </c>
      <c r="I191" s="113" t="s">
        <v>325</v>
      </c>
      <c r="J191" s="110" t="s">
        <v>515</v>
      </c>
      <c r="K191" s="111">
        <v>100</v>
      </c>
      <c r="L191" s="113" t="s">
        <v>325</v>
      </c>
      <c r="M191" s="110" t="s">
        <v>103</v>
      </c>
      <c r="N191" s="111">
        <v>100</v>
      </c>
    </row>
    <row r="192" spans="1:14" s="105" customFormat="1" x14ac:dyDescent="0.25">
      <c r="A192" s="289"/>
      <c r="B192" s="290"/>
      <c r="C192" s="351" t="s">
        <v>130</v>
      </c>
      <c r="D192" s="351"/>
      <c r="E192" s="114">
        <f>SUM(E189:E191)</f>
        <v>375</v>
      </c>
      <c r="F192" s="351" t="s">
        <v>130</v>
      </c>
      <c r="G192" s="351"/>
      <c r="H192" s="114">
        <f>SUM(H189:H191)</f>
        <v>375</v>
      </c>
      <c r="I192" s="351" t="s">
        <v>130</v>
      </c>
      <c r="J192" s="351"/>
      <c r="K192" s="114">
        <f>SUM(K189:K191)</f>
        <v>375</v>
      </c>
      <c r="L192" s="351" t="s">
        <v>130</v>
      </c>
      <c r="M192" s="351"/>
      <c r="N192" s="114">
        <f>SUM(N189:N191)</f>
        <v>375</v>
      </c>
    </row>
    <row r="193" spans="1:14" s="105" customFormat="1" x14ac:dyDescent="0.25">
      <c r="A193" s="289"/>
      <c r="B193" s="290"/>
      <c r="C193" s="351" t="s">
        <v>657</v>
      </c>
      <c r="D193" s="351"/>
      <c r="E193" s="115">
        <f>E192+E188+E179</f>
        <v>1850</v>
      </c>
      <c r="F193" s="351" t="s">
        <v>657</v>
      </c>
      <c r="G193" s="351"/>
      <c r="H193" s="115">
        <f>H192+H188+H179</f>
        <v>1805</v>
      </c>
      <c r="I193" s="351" t="s">
        <v>657</v>
      </c>
      <c r="J193" s="351"/>
      <c r="K193" s="115">
        <f>K192+K188+K179</f>
        <v>1810</v>
      </c>
      <c r="L193" s="351" t="s">
        <v>657</v>
      </c>
      <c r="M193" s="351"/>
      <c r="N193" s="115">
        <f>N192+N188+N179</f>
        <v>1820</v>
      </c>
    </row>
    <row r="194" spans="1:14" s="74" customFormat="1" ht="33" x14ac:dyDescent="0.3">
      <c r="A194" s="287" t="s">
        <v>658</v>
      </c>
      <c r="B194" s="288">
        <v>90</v>
      </c>
      <c r="C194" s="113" t="s">
        <v>376</v>
      </c>
      <c r="D194" s="110" t="s">
        <v>296</v>
      </c>
      <c r="E194" s="111">
        <v>95</v>
      </c>
      <c r="F194" s="113" t="s">
        <v>376</v>
      </c>
      <c r="G194" s="110" t="s">
        <v>659</v>
      </c>
      <c r="H194" s="111">
        <v>90</v>
      </c>
      <c r="I194" s="113" t="s">
        <v>376</v>
      </c>
      <c r="J194" s="110" t="s">
        <v>296</v>
      </c>
      <c r="K194" s="111">
        <v>95</v>
      </c>
      <c r="L194" s="113" t="s">
        <v>376</v>
      </c>
      <c r="M194" s="110" t="s">
        <v>296</v>
      </c>
      <c r="N194" s="111">
        <v>95</v>
      </c>
    </row>
    <row r="195" spans="1:14" s="74" customFormat="1" ht="49.5" x14ac:dyDescent="0.3">
      <c r="A195" s="287" t="s">
        <v>528</v>
      </c>
      <c r="B195" s="288">
        <v>150</v>
      </c>
      <c r="C195" s="109" t="s">
        <v>530</v>
      </c>
      <c r="D195" s="110" t="s">
        <v>297</v>
      </c>
      <c r="E195" s="111">
        <v>150</v>
      </c>
      <c r="F195" s="116" t="s">
        <v>531</v>
      </c>
      <c r="G195" s="110" t="s">
        <v>292</v>
      </c>
      <c r="H195" s="111">
        <v>150</v>
      </c>
      <c r="I195" s="113" t="s">
        <v>529</v>
      </c>
      <c r="J195" s="110" t="s">
        <v>263</v>
      </c>
      <c r="K195" s="111">
        <v>150</v>
      </c>
      <c r="L195" s="109" t="s">
        <v>530</v>
      </c>
      <c r="M195" s="110" t="s">
        <v>297</v>
      </c>
      <c r="N195" s="111">
        <v>150</v>
      </c>
    </row>
    <row r="196" spans="1:14" s="74" customFormat="1" ht="49.5" x14ac:dyDescent="0.3">
      <c r="A196" s="287" t="s">
        <v>457</v>
      </c>
      <c r="B196" s="288">
        <v>180</v>
      </c>
      <c r="C196" s="109" t="s">
        <v>586</v>
      </c>
      <c r="D196" s="110" t="s">
        <v>15</v>
      </c>
      <c r="E196" s="111">
        <v>200</v>
      </c>
      <c r="F196" s="109" t="s">
        <v>660</v>
      </c>
      <c r="G196" s="110" t="s">
        <v>661</v>
      </c>
      <c r="H196" s="111">
        <v>200</v>
      </c>
      <c r="I196" s="109" t="s">
        <v>519</v>
      </c>
      <c r="J196" s="110" t="s">
        <v>520</v>
      </c>
      <c r="K196" s="111">
        <v>200</v>
      </c>
      <c r="L196" s="109" t="s">
        <v>586</v>
      </c>
      <c r="M196" s="110" t="s">
        <v>15</v>
      </c>
      <c r="N196" s="111">
        <v>200</v>
      </c>
    </row>
    <row r="197" spans="1:14" s="74" customFormat="1" ht="49.5" x14ac:dyDescent="0.3">
      <c r="A197" s="287" t="s">
        <v>461</v>
      </c>
      <c r="B197" s="288">
        <v>30</v>
      </c>
      <c r="C197" s="113"/>
      <c r="D197" s="110" t="s">
        <v>244</v>
      </c>
      <c r="E197" s="111">
        <v>40</v>
      </c>
      <c r="F197" s="113"/>
      <c r="G197" s="110" t="s">
        <v>244</v>
      </c>
      <c r="H197" s="111">
        <v>40</v>
      </c>
      <c r="I197" s="113"/>
      <c r="J197" s="110" t="s">
        <v>244</v>
      </c>
      <c r="K197" s="111">
        <v>40</v>
      </c>
      <c r="L197" s="113"/>
      <c r="M197" s="110" t="s">
        <v>244</v>
      </c>
      <c r="N197" s="111">
        <v>40</v>
      </c>
    </row>
    <row r="198" spans="1:14" s="74" customFormat="1" x14ac:dyDescent="0.3">
      <c r="A198" s="287" t="s">
        <v>462</v>
      </c>
      <c r="B198" s="288">
        <v>100</v>
      </c>
      <c r="C198" s="109" t="s">
        <v>325</v>
      </c>
      <c r="D198" s="110" t="s">
        <v>90</v>
      </c>
      <c r="E198" s="111">
        <v>100</v>
      </c>
      <c r="F198" s="109" t="s">
        <v>325</v>
      </c>
      <c r="G198" s="110" t="s">
        <v>238</v>
      </c>
      <c r="H198" s="111">
        <v>100</v>
      </c>
      <c r="I198" s="109" t="s">
        <v>325</v>
      </c>
      <c r="J198" s="110" t="s">
        <v>81</v>
      </c>
      <c r="K198" s="111">
        <v>100</v>
      </c>
      <c r="L198" s="109" t="s">
        <v>325</v>
      </c>
      <c r="M198" s="110" t="s">
        <v>90</v>
      </c>
      <c r="N198" s="111">
        <v>100</v>
      </c>
    </row>
    <row r="199" spans="1:14" s="105" customFormat="1" x14ac:dyDescent="0.25">
      <c r="A199" s="289"/>
      <c r="B199" s="290"/>
      <c r="C199" s="351" t="s">
        <v>82</v>
      </c>
      <c r="D199" s="351"/>
      <c r="E199" s="114">
        <f>SUM(E194:E198)</f>
        <v>585</v>
      </c>
      <c r="F199" s="351" t="s">
        <v>82</v>
      </c>
      <c r="G199" s="351"/>
      <c r="H199" s="114">
        <f>SUM(H194:H198)</f>
        <v>580</v>
      </c>
      <c r="I199" s="351" t="s">
        <v>82</v>
      </c>
      <c r="J199" s="351"/>
      <c r="K199" s="114">
        <f>SUM(K194:K198)</f>
        <v>585</v>
      </c>
      <c r="L199" s="351" t="s">
        <v>82</v>
      </c>
      <c r="M199" s="351"/>
      <c r="N199" s="114">
        <f>SUM(N194:N198)</f>
        <v>585</v>
      </c>
    </row>
    <row r="200" spans="1:14" s="74" customFormat="1" ht="49.5" x14ac:dyDescent="0.3">
      <c r="A200" s="287" t="s">
        <v>463</v>
      </c>
      <c r="B200" s="288">
        <v>60</v>
      </c>
      <c r="C200" s="109" t="s">
        <v>615</v>
      </c>
      <c r="D200" s="110" t="s">
        <v>298</v>
      </c>
      <c r="E200" s="111">
        <v>60</v>
      </c>
      <c r="F200" s="109" t="s">
        <v>614</v>
      </c>
      <c r="G200" s="110" t="s">
        <v>310</v>
      </c>
      <c r="H200" s="111">
        <v>60</v>
      </c>
      <c r="I200" s="109" t="s">
        <v>384</v>
      </c>
      <c r="J200" s="110" t="s">
        <v>303</v>
      </c>
      <c r="K200" s="111">
        <v>60</v>
      </c>
      <c r="L200" s="109" t="s">
        <v>430</v>
      </c>
      <c r="M200" s="110" t="s">
        <v>662</v>
      </c>
      <c r="N200" s="111">
        <v>60</v>
      </c>
    </row>
    <row r="201" spans="1:14" s="74" customFormat="1" ht="66" x14ac:dyDescent="0.3">
      <c r="A201" s="287" t="s">
        <v>502</v>
      </c>
      <c r="B201" s="288">
        <v>200</v>
      </c>
      <c r="C201" s="121" t="s">
        <v>599</v>
      </c>
      <c r="D201" s="110" t="s">
        <v>299</v>
      </c>
      <c r="E201" s="111">
        <v>200</v>
      </c>
      <c r="F201" s="121" t="s">
        <v>602</v>
      </c>
      <c r="G201" s="110" t="s">
        <v>603</v>
      </c>
      <c r="H201" s="111">
        <v>200</v>
      </c>
      <c r="I201" s="109" t="s">
        <v>504</v>
      </c>
      <c r="J201" s="110" t="s">
        <v>505</v>
      </c>
      <c r="K201" s="111">
        <v>200</v>
      </c>
      <c r="L201" s="121" t="s">
        <v>599</v>
      </c>
      <c r="M201" s="110" t="s">
        <v>299</v>
      </c>
      <c r="N201" s="111">
        <v>200</v>
      </c>
    </row>
    <row r="202" spans="1:14" s="74" customFormat="1" ht="33" x14ac:dyDescent="0.3">
      <c r="A202" s="287" t="s">
        <v>617</v>
      </c>
      <c r="B202" s="288">
        <v>240</v>
      </c>
      <c r="C202" s="113" t="s">
        <v>663</v>
      </c>
      <c r="D202" s="110" t="s">
        <v>229</v>
      </c>
      <c r="E202" s="111">
        <v>240</v>
      </c>
      <c r="F202" s="113" t="s">
        <v>663</v>
      </c>
      <c r="G202" s="110" t="s">
        <v>229</v>
      </c>
      <c r="H202" s="111">
        <v>240</v>
      </c>
      <c r="I202" s="113" t="s">
        <v>663</v>
      </c>
      <c r="J202" s="110" t="s">
        <v>229</v>
      </c>
      <c r="K202" s="111">
        <v>240</v>
      </c>
      <c r="L202" s="113" t="s">
        <v>663</v>
      </c>
      <c r="M202" s="110" t="s">
        <v>229</v>
      </c>
      <c r="N202" s="111">
        <v>240</v>
      </c>
    </row>
    <row r="203" spans="1:14" s="74" customFormat="1" ht="66" x14ac:dyDescent="0.3">
      <c r="A203" s="287" t="s">
        <v>481</v>
      </c>
      <c r="B203" s="288">
        <v>180</v>
      </c>
      <c r="C203" s="109" t="s">
        <v>483</v>
      </c>
      <c r="D203" s="110" t="s">
        <v>224</v>
      </c>
      <c r="E203" s="111">
        <v>200</v>
      </c>
      <c r="F203" s="109" t="s">
        <v>572</v>
      </c>
      <c r="G203" s="110" t="s">
        <v>102</v>
      </c>
      <c r="H203" s="111">
        <v>200</v>
      </c>
      <c r="I203" s="109" t="s">
        <v>482</v>
      </c>
      <c r="J203" s="110" t="s">
        <v>84</v>
      </c>
      <c r="K203" s="111">
        <v>200</v>
      </c>
      <c r="L203" s="109" t="s">
        <v>483</v>
      </c>
      <c r="M203" s="110" t="s">
        <v>224</v>
      </c>
      <c r="N203" s="111">
        <v>200</v>
      </c>
    </row>
    <row r="204" spans="1:14" s="74" customFormat="1" ht="49.5" x14ac:dyDescent="0.3">
      <c r="A204" s="287" t="s">
        <v>461</v>
      </c>
      <c r="B204" s="288">
        <v>20</v>
      </c>
      <c r="C204" s="113"/>
      <c r="D204" s="110" t="s">
        <v>244</v>
      </c>
      <c r="E204" s="111">
        <v>20</v>
      </c>
      <c r="F204" s="113"/>
      <c r="G204" s="110" t="s">
        <v>244</v>
      </c>
      <c r="H204" s="111">
        <v>20</v>
      </c>
      <c r="I204" s="113"/>
      <c r="J204" s="110" t="s">
        <v>244</v>
      </c>
      <c r="K204" s="111">
        <v>20</v>
      </c>
      <c r="L204" s="113"/>
      <c r="M204" s="110" t="s">
        <v>244</v>
      </c>
      <c r="N204" s="111">
        <v>20</v>
      </c>
    </row>
    <row r="205" spans="1:14" s="74" customFormat="1" ht="33" x14ac:dyDescent="0.3">
      <c r="A205" s="287" t="s">
        <v>485</v>
      </c>
      <c r="B205" s="288">
        <v>40</v>
      </c>
      <c r="C205" s="113"/>
      <c r="D205" s="110" t="s">
        <v>250</v>
      </c>
      <c r="E205" s="111">
        <v>50</v>
      </c>
      <c r="F205" s="113"/>
      <c r="G205" s="110" t="s">
        <v>250</v>
      </c>
      <c r="H205" s="111">
        <v>50</v>
      </c>
      <c r="I205" s="113"/>
      <c r="J205" s="110" t="s">
        <v>250</v>
      </c>
      <c r="K205" s="111">
        <v>50</v>
      </c>
      <c r="L205" s="113"/>
      <c r="M205" s="110" t="s">
        <v>250</v>
      </c>
      <c r="N205" s="111">
        <v>50</v>
      </c>
    </row>
    <row r="206" spans="1:14" s="74" customFormat="1" x14ac:dyDescent="0.3">
      <c r="A206" s="287" t="s">
        <v>462</v>
      </c>
      <c r="B206" s="288">
        <v>100</v>
      </c>
      <c r="C206" s="109" t="s">
        <v>325</v>
      </c>
      <c r="D206" s="110" t="s">
        <v>81</v>
      </c>
      <c r="E206" s="111">
        <v>100</v>
      </c>
      <c r="F206" s="109" t="s">
        <v>325</v>
      </c>
      <c r="G206" s="110" t="s">
        <v>90</v>
      </c>
      <c r="H206" s="111">
        <v>100</v>
      </c>
      <c r="I206" s="109" t="s">
        <v>325</v>
      </c>
      <c r="J206" s="110" t="s">
        <v>103</v>
      </c>
      <c r="K206" s="111">
        <v>100</v>
      </c>
      <c r="L206" s="109" t="s">
        <v>325</v>
      </c>
      <c r="M206" s="110" t="s">
        <v>81</v>
      </c>
      <c r="N206" s="111">
        <v>100</v>
      </c>
    </row>
    <row r="207" spans="1:14" s="105" customFormat="1" x14ac:dyDescent="0.25">
      <c r="A207" s="289"/>
      <c r="B207" s="290"/>
      <c r="C207" s="351" t="s">
        <v>86</v>
      </c>
      <c r="D207" s="351"/>
      <c r="E207" s="114">
        <f>SUM(E200:E206)</f>
        <v>870</v>
      </c>
      <c r="F207" s="351" t="s">
        <v>86</v>
      </c>
      <c r="G207" s="351"/>
      <c r="H207" s="114">
        <f>SUM(H200:H206)</f>
        <v>870</v>
      </c>
      <c r="I207" s="351" t="s">
        <v>86</v>
      </c>
      <c r="J207" s="351"/>
      <c r="K207" s="114">
        <f>SUM(K200:K206)</f>
        <v>870</v>
      </c>
      <c r="L207" s="351" t="s">
        <v>86</v>
      </c>
      <c r="M207" s="351"/>
      <c r="N207" s="114">
        <f>SUM(N200:N206)</f>
        <v>870</v>
      </c>
    </row>
    <row r="208" spans="1:14" s="74" customFormat="1" ht="33" x14ac:dyDescent="0.3">
      <c r="A208" s="287" t="s">
        <v>664</v>
      </c>
      <c r="B208" s="288">
        <v>50</v>
      </c>
      <c r="C208" s="113" t="s">
        <v>380</v>
      </c>
      <c r="D208" s="110" t="s">
        <v>109</v>
      </c>
      <c r="E208" s="111">
        <v>55</v>
      </c>
      <c r="F208" s="113" t="s">
        <v>380</v>
      </c>
      <c r="G208" s="110" t="s">
        <v>665</v>
      </c>
      <c r="H208" s="111">
        <v>50</v>
      </c>
      <c r="I208" s="113" t="s">
        <v>666</v>
      </c>
      <c r="J208" s="110" t="s">
        <v>667</v>
      </c>
      <c r="K208" s="111">
        <v>50</v>
      </c>
      <c r="L208" s="113" t="s">
        <v>380</v>
      </c>
      <c r="M208" s="110" t="s">
        <v>109</v>
      </c>
      <c r="N208" s="111">
        <v>55</v>
      </c>
    </row>
    <row r="209" spans="1:14" s="74" customFormat="1" ht="49.5" x14ac:dyDescent="0.3">
      <c r="A209" s="287" t="s">
        <v>457</v>
      </c>
      <c r="B209" s="288">
        <v>180</v>
      </c>
      <c r="C209" s="113" t="s">
        <v>459</v>
      </c>
      <c r="D209" s="110" t="s">
        <v>95</v>
      </c>
      <c r="E209" s="111">
        <v>200</v>
      </c>
      <c r="F209" s="113" t="s">
        <v>458</v>
      </c>
      <c r="G209" s="110" t="s">
        <v>14</v>
      </c>
      <c r="H209" s="111">
        <v>200</v>
      </c>
      <c r="I209" s="113" t="s">
        <v>459</v>
      </c>
      <c r="J209" s="110" t="s">
        <v>398</v>
      </c>
      <c r="K209" s="111">
        <v>200</v>
      </c>
      <c r="L209" s="113" t="s">
        <v>459</v>
      </c>
      <c r="M209" s="110" t="s">
        <v>95</v>
      </c>
      <c r="N209" s="111">
        <v>200</v>
      </c>
    </row>
    <row r="210" spans="1:14" s="74" customFormat="1" x14ac:dyDescent="0.3">
      <c r="A210" s="287" t="s">
        <v>462</v>
      </c>
      <c r="B210" s="288">
        <v>100</v>
      </c>
      <c r="C210" s="109" t="s">
        <v>325</v>
      </c>
      <c r="D210" s="110" t="s">
        <v>90</v>
      </c>
      <c r="E210" s="111">
        <v>100</v>
      </c>
      <c r="F210" s="109" t="s">
        <v>325</v>
      </c>
      <c r="G210" s="110" t="s">
        <v>81</v>
      </c>
      <c r="H210" s="111">
        <v>100</v>
      </c>
      <c r="I210" s="109" t="s">
        <v>325</v>
      </c>
      <c r="J210" s="110" t="s">
        <v>515</v>
      </c>
      <c r="K210" s="111">
        <v>100</v>
      </c>
      <c r="L210" s="109" t="s">
        <v>325</v>
      </c>
      <c r="M210" s="110" t="s">
        <v>90</v>
      </c>
      <c r="N210" s="111">
        <v>100</v>
      </c>
    </row>
    <row r="211" spans="1:14" s="105" customFormat="1" x14ac:dyDescent="0.25">
      <c r="A211" s="289"/>
      <c r="B211" s="290"/>
      <c r="C211" s="351" t="s">
        <v>130</v>
      </c>
      <c r="D211" s="351"/>
      <c r="E211" s="114">
        <f>SUM(E208:E210)</f>
        <v>355</v>
      </c>
      <c r="F211" s="351" t="s">
        <v>130</v>
      </c>
      <c r="G211" s="351"/>
      <c r="H211" s="114">
        <f>SUM(H208:H210)</f>
        <v>350</v>
      </c>
      <c r="I211" s="351" t="s">
        <v>130</v>
      </c>
      <c r="J211" s="351"/>
      <c r="K211" s="114">
        <f>SUM(K208:K210)</f>
        <v>350</v>
      </c>
      <c r="L211" s="351" t="s">
        <v>130</v>
      </c>
      <c r="M211" s="351"/>
      <c r="N211" s="114">
        <f>SUM(N208:N210)</f>
        <v>355</v>
      </c>
    </row>
    <row r="212" spans="1:14" s="105" customFormat="1" ht="17.25" thickBot="1" x14ac:dyDescent="0.3">
      <c r="A212" s="289"/>
      <c r="B212" s="290"/>
      <c r="C212" s="352" t="s">
        <v>668</v>
      </c>
      <c r="D212" s="352"/>
      <c r="E212" s="124">
        <f>E199+E207+E211</f>
        <v>1810</v>
      </c>
      <c r="F212" s="352" t="s">
        <v>668</v>
      </c>
      <c r="G212" s="352"/>
      <c r="H212" s="124">
        <f>H199+H207+H211</f>
        <v>1800</v>
      </c>
      <c r="I212" s="352" t="s">
        <v>668</v>
      </c>
      <c r="J212" s="352"/>
      <c r="K212" s="124">
        <f>K199+K207+K211</f>
        <v>1805</v>
      </c>
      <c r="L212" s="352" t="s">
        <v>668</v>
      </c>
      <c r="M212" s="352"/>
      <c r="N212" s="124">
        <f>N199+N207+N211</f>
        <v>1810</v>
      </c>
    </row>
    <row r="213" spans="1:14" s="112" customFormat="1" x14ac:dyDescent="0.25">
      <c r="A213" s="287" t="s">
        <v>451</v>
      </c>
      <c r="B213" s="288">
        <v>10</v>
      </c>
      <c r="C213" s="109" t="s">
        <v>320</v>
      </c>
      <c r="D213" s="110" t="s">
        <v>79</v>
      </c>
      <c r="E213" s="111">
        <v>10</v>
      </c>
      <c r="F213" s="109" t="s">
        <v>320</v>
      </c>
      <c r="G213" s="110" t="s">
        <v>79</v>
      </c>
      <c r="H213" s="111">
        <v>10</v>
      </c>
      <c r="I213" s="109" t="s">
        <v>320</v>
      </c>
      <c r="J213" s="110" t="s">
        <v>79</v>
      </c>
      <c r="K213" s="111">
        <v>10</v>
      </c>
      <c r="L213" s="109" t="s">
        <v>320</v>
      </c>
      <c r="M213" s="110" t="s">
        <v>79</v>
      </c>
      <c r="N213" s="111">
        <v>10</v>
      </c>
    </row>
    <row r="214" spans="1:14" s="112" customFormat="1" x14ac:dyDescent="0.25">
      <c r="A214" s="287" t="s">
        <v>451</v>
      </c>
      <c r="B214" s="288">
        <v>10</v>
      </c>
      <c r="C214" s="109" t="s">
        <v>321</v>
      </c>
      <c r="D214" s="110" t="s">
        <v>80</v>
      </c>
      <c r="E214" s="111">
        <v>15</v>
      </c>
      <c r="F214" s="109" t="s">
        <v>321</v>
      </c>
      <c r="G214" s="110" t="s">
        <v>80</v>
      </c>
      <c r="H214" s="111">
        <v>15</v>
      </c>
      <c r="I214" s="109" t="s">
        <v>321</v>
      </c>
      <c r="J214" s="110" t="s">
        <v>80</v>
      </c>
      <c r="K214" s="111">
        <v>15</v>
      </c>
      <c r="L214" s="109" t="s">
        <v>321</v>
      </c>
      <c r="M214" s="110" t="s">
        <v>80</v>
      </c>
      <c r="N214" s="111">
        <v>15</v>
      </c>
    </row>
    <row r="215" spans="1:14" s="74" customFormat="1" x14ac:dyDescent="0.3">
      <c r="A215" s="287" t="s">
        <v>178</v>
      </c>
      <c r="B215" s="288">
        <v>40</v>
      </c>
      <c r="C215" s="109" t="s">
        <v>322</v>
      </c>
      <c r="D215" s="110" t="s">
        <v>168</v>
      </c>
      <c r="E215" s="111">
        <v>40</v>
      </c>
      <c r="F215" s="109" t="s">
        <v>669</v>
      </c>
      <c r="G215" s="110" t="s">
        <v>670</v>
      </c>
      <c r="H215" s="111">
        <v>40</v>
      </c>
      <c r="I215" s="109" t="s">
        <v>322</v>
      </c>
      <c r="J215" s="110" t="s">
        <v>168</v>
      </c>
      <c r="K215" s="111">
        <v>40</v>
      </c>
      <c r="L215" s="109" t="s">
        <v>322</v>
      </c>
      <c r="M215" s="110" t="s">
        <v>168</v>
      </c>
      <c r="N215" s="111">
        <v>40</v>
      </c>
    </row>
    <row r="216" spans="1:14" s="74" customFormat="1" ht="49.5" x14ac:dyDescent="0.3">
      <c r="A216" s="287" t="s">
        <v>452</v>
      </c>
      <c r="B216" s="288">
        <v>150</v>
      </c>
      <c r="C216" s="109" t="s">
        <v>554</v>
      </c>
      <c r="D216" s="110" t="s">
        <v>197</v>
      </c>
      <c r="E216" s="111">
        <v>220</v>
      </c>
      <c r="F216" s="109" t="s">
        <v>596</v>
      </c>
      <c r="G216" s="110" t="s">
        <v>597</v>
      </c>
      <c r="H216" s="111">
        <v>200</v>
      </c>
      <c r="I216" s="109" t="s">
        <v>346</v>
      </c>
      <c r="J216" s="110" t="s">
        <v>200</v>
      </c>
      <c r="K216" s="111">
        <v>200</v>
      </c>
      <c r="L216" s="109" t="s">
        <v>554</v>
      </c>
      <c r="M216" s="110" t="s">
        <v>197</v>
      </c>
      <c r="N216" s="111">
        <v>220</v>
      </c>
    </row>
    <row r="217" spans="1:14" s="74" customFormat="1" ht="49.5" x14ac:dyDescent="0.3">
      <c r="A217" s="287" t="s">
        <v>457</v>
      </c>
      <c r="B217" s="288">
        <v>180</v>
      </c>
      <c r="C217" s="109" t="s">
        <v>458</v>
      </c>
      <c r="D217" s="110" t="s">
        <v>14</v>
      </c>
      <c r="E217" s="111">
        <v>200</v>
      </c>
      <c r="F217" s="109" t="s">
        <v>459</v>
      </c>
      <c r="G217" s="110" t="s">
        <v>95</v>
      </c>
      <c r="H217" s="111">
        <v>200</v>
      </c>
      <c r="I217" s="109" t="s">
        <v>494</v>
      </c>
      <c r="J217" s="110" t="s">
        <v>46</v>
      </c>
      <c r="K217" s="111">
        <v>200</v>
      </c>
      <c r="L217" s="109" t="s">
        <v>458</v>
      </c>
      <c r="M217" s="110" t="s">
        <v>14</v>
      </c>
      <c r="N217" s="111">
        <v>200</v>
      </c>
    </row>
    <row r="218" spans="1:14" s="74" customFormat="1" ht="49.5" x14ac:dyDescent="0.3">
      <c r="A218" s="287" t="s">
        <v>461</v>
      </c>
      <c r="B218" s="288">
        <v>30</v>
      </c>
      <c r="C218" s="113"/>
      <c r="D218" s="110" t="s">
        <v>244</v>
      </c>
      <c r="E218" s="111">
        <v>40</v>
      </c>
      <c r="F218" s="113"/>
      <c r="G218" s="110" t="s">
        <v>244</v>
      </c>
      <c r="H218" s="111">
        <v>40</v>
      </c>
      <c r="I218" s="113"/>
      <c r="J218" s="110" t="s">
        <v>244</v>
      </c>
      <c r="K218" s="111">
        <v>40</v>
      </c>
      <c r="L218" s="113"/>
      <c r="M218" s="110" t="s">
        <v>244</v>
      </c>
      <c r="N218" s="111">
        <v>40</v>
      </c>
    </row>
    <row r="219" spans="1:14" s="74" customFormat="1" x14ac:dyDescent="0.3">
      <c r="A219" s="287" t="s">
        <v>462</v>
      </c>
      <c r="B219" s="288">
        <v>100</v>
      </c>
      <c r="C219" s="109" t="s">
        <v>325</v>
      </c>
      <c r="D219" s="110" t="s">
        <v>81</v>
      </c>
      <c r="E219" s="111">
        <v>100</v>
      </c>
      <c r="F219" s="109" t="s">
        <v>325</v>
      </c>
      <c r="G219" s="110" t="s">
        <v>251</v>
      </c>
      <c r="H219" s="111">
        <v>100</v>
      </c>
      <c r="I219" s="109" t="s">
        <v>325</v>
      </c>
      <c r="J219" s="110" t="s">
        <v>90</v>
      </c>
      <c r="K219" s="111">
        <v>100</v>
      </c>
      <c r="L219" s="109" t="s">
        <v>325</v>
      </c>
      <c r="M219" s="110" t="s">
        <v>81</v>
      </c>
      <c r="N219" s="111">
        <v>100</v>
      </c>
    </row>
    <row r="220" spans="1:14" s="105" customFormat="1" x14ac:dyDescent="0.25">
      <c r="A220" s="289"/>
      <c r="B220" s="290"/>
      <c r="C220" s="351" t="s">
        <v>82</v>
      </c>
      <c r="D220" s="351"/>
      <c r="E220" s="114">
        <f>SUM(E213:E219)</f>
        <v>625</v>
      </c>
      <c r="F220" s="351" t="s">
        <v>82</v>
      </c>
      <c r="G220" s="351"/>
      <c r="H220" s="114">
        <f>SUM(H213:H219)</f>
        <v>605</v>
      </c>
      <c r="I220" s="351" t="s">
        <v>82</v>
      </c>
      <c r="J220" s="351"/>
      <c r="K220" s="114">
        <f>SUM(K213:K219)</f>
        <v>605</v>
      </c>
      <c r="L220" s="351" t="s">
        <v>82</v>
      </c>
      <c r="M220" s="351"/>
      <c r="N220" s="114">
        <f>SUM(N213:N219)</f>
        <v>625</v>
      </c>
    </row>
    <row r="221" spans="1:14" s="74" customFormat="1" ht="49.5" x14ac:dyDescent="0.3">
      <c r="A221" s="287" t="s">
        <v>463</v>
      </c>
      <c r="B221" s="288">
        <v>60</v>
      </c>
      <c r="C221" s="109" t="s">
        <v>382</v>
      </c>
      <c r="D221" s="110" t="s">
        <v>300</v>
      </c>
      <c r="E221" s="111">
        <v>60</v>
      </c>
      <c r="F221" s="109" t="s">
        <v>555</v>
      </c>
      <c r="G221" s="110" t="s">
        <v>275</v>
      </c>
      <c r="H221" s="111">
        <v>60</v>
      </c>
      <c r="I221" s="109" t="s">
        <v>430</v>
      </c>
      <c r="J221" s="110" t="s">
        <v>286</v>
      </c>
      <c r="K221" s="111">
        <v>60</v>
      </c>
      <c r="L221" s="109" t="s">
        <v>382</v>
      </c>
      <c r="M221" s="110" t="s">
        <v>300</v>
      </c>
      <c r="N221" s="111">
        <v>60</v>
      </c>
    </row>
    <row r="222" spans="1:14" s="74" customFormat="1" ht="33" x14ac:dyDescent="0.3">
      <c r="A222" s="287" t="s">
        <v>466</v>
      </c>
      <c r="B222" s="288">
        <v>200</v>
      </c>
      <c r="C222" s="109" t="s">
        <v>537</v>
      </c>
      <c r="D222" s="110" t="s">
        <v>264</v>
      </c>
      <c r="E222" s="111">
        <v>225</v>
      </c>
      <c r="F222" s="109" t="s">
        <v>671</v>
      </c>
      <c r="G222" s="110" t="s">
        <v>395</v>
      </c>
      <c r="H222" s="111">
        <v>200</v>
      </c>
      <c r="I222" s="109" t="s">
        <v>467</v>
      </c>
      <c r="J222" s="110" t="s">
        <v>538</v>
      </c>
      <c r="K222" s="111">
        <v>200</v>
      </c>
      <c r="L222" s="109" t="s">
        <v>537</v>
      </c>
      <c r="M222" s="110" t="s">
        <v>264</v>
      </c>
      <c r="N222" s="111">
        <v>225</v>
      </c>
    </row>
    <row r="223" spans="1:14" s="74" customFormat="1" ht="49.5" x14ac:dyDescent="0.3">
      <c r="A223" s="287" t="s">
        <v>472</v>
      </c>
      <c r="B223" s="288">
        <v>90</v>
      </c>
      <c r="C223" s="109" t="s">
        <v>475</v>
      </c>
      <c r="D223" s="110" t="s">
        <v>301</v>
      </c>
      <c r="E223" s="111">
        <v>90</v>
      </c>
      <c r="F223" s="109" t="s">
        <v>672</v>
      </c>
      <c r="G223" s="110" t="s">
        <v>673</v>
      </c>
      <c r="H223" s="111">
        <v>90</v>
      </c>
      <c r="I223" s="109" t="s">
        <v>674</v>
      </c>
      <c r="J223" s="110" t="s">
        <v>675</v>
      </c>
      <c r="K223" s="111">
        <v>90</v>
      </c>
      <c r="L223" s="109" t="s">
        <v>475</v>
      </c>
      <c r="M223" s="110" t="s">
        <v>301</v>
      </c>
      <c r="N223" s="111">
        <v>90</v>
      </c>
    </row>
    <row r="224" spans="1:14" s="74" customFormat="1" ht="33" x14ac:dyDescent="0.3">
      <c r="A224" s="287" t="s">
        <v>476</v>
      </c>
      <c r="B224" s="288">
        <v>150</v>
      </c>
      <c r="C224" s="109" t="s">
        <v>477</v>
      </c>
      <c r="D224" s="110" t="s">
        <v>83</v>
      </c>
      <c r="E224" s="111">
        <v>150</v>
      </c>
      <c r="F224" s="109" t="s">
        <v>676</v>
      </c>
      <c r="G224" s="110" t="s">
        <v>677</v>
      </c>
      <c r="H224" s="111">
        <v>150</v>
      </c>
      <c r="I224" s="109" t="s">
        <v>678</v>
      </c>
      <c r="J224" s="110" t="s">
        <v>285</v>
      </c>
      <c r="K224" s="111">
        <v>150</v>
      </c>
      <c r="L224" s="109" t="s">
        <v>477</v>
      </c>
      <c r="M224" s="110" t="s">
        <v>83</v>
      </c>
      <c r="N224" s="111">
        <v>150</v>
      </c>
    </row>
    <row r="225" spans="1:14" s="74" customFormat="1" ht="66" x14ac:dyDescent="0.3">
      <c r="A225" s="287" t="s">
        <v>481</v>
      </c>
      <c r="B225" s="288">
        <v>180</v>
      </c>
      <c r="C225" s="109" t="s">
        <v>482</v>
      </c>
      <c r="D225" s="110" t="s">
        <v>84</v>
      </c>
      <c r="E225" s="111">
        <v>200</v>
      </c>
      <c r="F225" s="109" t="s">
        <v>483</v>
      </c>
      <c r="G225" s="110" t="s">
        <v>224</v>
      </c>
      <c r="H225" s="111">
        <v>200</v>
      </c>
      <c r="I225" s="109" t="s">
        <v>483</v>
      </c>
      <c r="J225" s="110" t="s">
        <v>105</v>
      </c>
      <c r="K225" s="111">
        <v>200</v>
      </c>
      <c r="L225" s="109" t="s">
        <v>482</v>
      </c>
      <c r="M225" s="110" t="s">
        <v>84</v>
      </c>
      <c r="N225" s="111">
        <v>200</v>
      </c>
    </row>
    <row r="226" spans="1:14" s="74" customFormat="1" ht="49.5" x14ac:dyDescent="0.3">
      <c r="A226" s="287" t="s">
        <v>461</v>
      </c>
      <c r="B226" s="288">
        <v>20</v>
      </c>
      <c r="C226" s="113"/>
      <c r="D226" s="110" t="s">
        <v>244</v>
      </c>
      <c r="E226" s="111">
        <v>20</v>
      </c>
      <c r="F226" s="113"/>
      <c r="G226" s="110" t="s">
        <v>244</v>
      </c>
      <c r="H226" s="111">
        <v>20</v>
      </c>
      <c r="I226" s="113"/>
      <c r="J226" s="110" t="s">
        <v>244</v>
      </c>
      <c r="K226" s="111">
        <v>20</v>
      </c>
      <c r="L226" s="113"/>
      <c r="M226" s="110" t="s">
        <v>244</v>
      </c>
      <c r="N226" s="111">
        <v>20</v>
      </c>
    </row>
    <row r="227" spans="1:14" s="74" customFormat="1" ht="33" x14ac:dyDescent="0.3">
      <c r="A227" s="287" t="s">
        <v>485</v>
      </c>
      <c r="B227" s="288">
        <v>40</v>
      </c>
      <c r="C227" s="113"/>
      <c r="D227" s="110" t="s">
        <v>250</v>
      </c>
      <c r="E227" s="111">
        <v>50</v>
      </c>
      <c r="F227" s="113"/>
      <c r="G227" s="110" t="s">
        <v>250</v>
      </c>
      <c r="H227" s="111">
        <v>50</v>
      </c>
      <c r="I227" s="113"/>
      <c r="J227" s="110" t="s">
        <v>250</v>
      </c>
      <c r="K227" s="111">
        <v>50</v>
      </c>
      <c r="L227" s="113"/>
      <c r="M227" s="110" t="s">
        <v>250</v>
      </c>
      <c r="N227" s="111">
        <v>50</v>
      </c>
    </row>
    <row r="228" spans="1:14" s="74" customFormat="1" x14ac:dyDescent="0.3">
      <c r="A228" s="287" t="s">
        <v>462</v>
      </c>
      <c r="B228" s="288">
        <v>100</v>
      </c>
      <c r="C228" s="109" t="s">
        <v>325</v>
      </c>
      <c r="D228" s="110" t="s">
        <v>90</v>
      </c>
      <c r="E228" s="111">
        <v>100</v>
      </c>
      <c r="F228" s="109" t="s">
        <v>325</v>
      </c>
      <c r="G228" s="110" t="s">
        <v>238</v>
      </c>
      <c r="H228" s="111">
        <v>100</v>
      </c>
      <c r="I228" s="109" t="s">
        <v>325</v>
      </c>
      <c r="J228" s="110" t="s">
        <v>81</v>
      </c>
      <c r="K228" s="111">
        <v>100</v>
      </c>
      <c r="L228" s="109" t="s">
        <v>325</v>
      </c>
      <c r="M228" s="110" t="s">
        <v>90</v>
      </c>
      <c r="N228" s="111">
        <v>100</v>
      </c>
    </row>
    <row r="229" spans="1:14" s="105" customFormat="1" x14ac:dyDescent="0.25">
      <c r="A229" s="289"/>
      <c r="B229" s="290"/>
      <c r="C229" s="351" t="s">
        <v>86</v>
      </c>
      <c r="D229" s="351"/>
      <c r="E229" s="114">
        <f>SUM(E221:E228)</f>
        <v>895</v>
      </c>
      <c r="F229" s="351" t="s">
        <v>86</v>
      </c>
      <c r="G229" s="351"/>
      <c r="H229" s="114">
        <f>SUM(H221:H228)</f>
        <v>870</v>
      </c>
      <c r="I229" s="351" t="s">
        <v>86</v>
      </c>
      <c r="J229" s="351"/>
      <c r="K229" s="114">
        <f>SUM(K221:K228)</f>
        <v>870</v>
      </c>
      <c r="L229" s="351" t="s">
        <v>86</v>
      </c>
      <c r="M229" s="351"/>
      <c r="N229" s="114">
        <f>SUM(N221:N228)</f>
        <v>895</v>
      </c>
    </row>
    <row r="230" spans="1:14" s="74" customFormat="1" x14ac:dyDescent="0.3">
      <c r="A230" s="287" t="s">
        <v>183</v>
      </c>
      <c r="B230" s="288">
        <v>50</v>
      </c>
      <c r="C230" s="109" t="s">
        <v>330</v>
      </c>
      <c r="D230" s="110" t="s">
        <v>252</v>
      </c>
      <c r="E230" s="111">
        <v>100</v>
      </c>
      <c r="F230" s="109" t="s">
        <v>486</v>
      </c>
      <c r="G230" s="110" t="s">
        <v>487</v>
      </c>
      <c r="H230" s="111">
        <v>100</v>
      </c>
      <c r="I230" s="109" t="s">
        <v>330</v>
      </c>
      <c r="J230" s="110" t="s">
        <v>287</v>
      </c>
      <c r="K230" s="111">
        <v>100</v>
      </c>
      <c r="L230" s="109" t="s">
        <v>330</v>
      </c>
      <c r="M230" s="110" t="s">
        <v>252</v>
      </c>
      <c r="N230" s="111">
        <v>100</v>
      </c>
    </row>
    <row r="231" spans="1:14" s="74" customFormat="1" ht="33" x14ac:dyDescent="0.3">
      <c r="A231" s="287" t="s">
        <v>488</v>
      </c>
      <c r="B231" s="288">
        <v>180</v>
      </c>
      <c r="C231" s="113"/>
      <c r="D231" s="110" t="s">
        <v>243</v>
      </c>
      <c r="E231" s="111">
        <v>200</v>
      </c>
      <c r="F231" s="113"/>
      <c r="G231" s="110" t="s">
        <v>295</v>
      </c>
      <c r="H231" s="111">
        <v>200</v>
      </c>
      <c r="I231" s="113"/>
      <c r="J231" s="110" t="s">
        <v>278</v>
      </c>
      <c r="K231" s="111">
        <v>200</v>
      </c>
      <c r="L231" s="113"/>
      <c r="M231" s="110" t="s">
        <v>243</v>
      </c>
      <c r="N231" s="111">
        <v>200</v>
      </c>
    </row>
    <row r="232" spans="1:14" s="74" customFormat="1" x14ac:dyDescent="0.3">
      <c r="A232" s="287" t="s">
        <v>462</v>
      </c>
      <c r="B232" s="288">
        <v>100</v>
      </c>
      <c r="C232" s="113" t="s">
        <v>325</v>
      </c>
      <c r="D232" s="110" t="s">
        <v>251</v>
      </c>
      <c r="E232" s="111">
        <v>150</v>
      </c>
      <c r="F232" s="113" t="s">
        <v>325</v>
      </c>
      <c r="G232" s="110" t="s">
        <v>90</v>
      </c>
      <c r="H232" s="111">
        <v>150</v>
      </c>
      <c r="I232" s="113" t="s">
        <v>325</v>
      </c>
      <c r="J232" s="110" t="s">
        <v>238</v>
      </c>
      <c r="K232" s="111">
        <v>150</v>
      </c>
      <c r="L232" s="113" t="s">
        <v>325</v>
      </c>
      <c r="M232" s="110" t="s">
        <v>251</v>
      </c>
      <c r="N232" s="111">
        <v>150</v>
      </c>
    </row>
    <row r="233" spans="1:14" s="105" customFormat="1" x14ac:dyDescent="0.25">
      <c r="A233" s="289"/>
      <c r="B233" s="290"/>
      <c r="C233" s="351" t="s">
        <v>130</v>
      </c>
      <c r="D233" s="351"/>
      <c r="E233" s="114">
        <f>SUM(E230:E232)</f>
        <v>450</v>
      </c>
      <c r="F233" s="351" t="s">
        <v>130</v>
      </c>
      <c r="G233" s="351"/>
      <c r="H233" s="114">
        <f>SUM(H230:H232)</f>
        <v>450</v>
      </c>
      <c r="I233" s="351" t="s">
        <v>130</v>
      </c>
      <c r="J233" s="351"/>
      <c r="K233" s="114">
        <f>SUM(K230:K232)</f>
        <v>450</v>
      </c>
      <c r="L233" s="351" t="s">
        <v>130</v>
      </c>
      <c r="M233" s="351"/>
      <c r="N233" s="114">
        <f>SUM(N230:N232)</f>
        <v>450</v>
      </c>
    </row>
    <row r="234" spans="1:14" s="105" customFormat="1" x14ac:dyDescent="0.25">
      <c r="A234" s="289"/>
      <c r="B234" s="290"/>
      <c r="C234" s="351" t="s">
        <v>679</v>
      </c>
      <c r="D234" s="351"/>
      <c r="E234" s="115">
        <f>E233+E229+E220</f>
        <v>1970</v>
      </c>
      <c r="F234" s="351" t="s">
        <v>679</v>
      </c>
      <c r="G234" s="351"/>
      <c r="H234" s="115">
        <f>H233+H229+H220</f>
        <v>1925</v>
      </c>
      <c r="I234" s="351" t="s">
        <v>679</v>
      </c>
      <c r="J234" s="351"/>
      <c r="K234" s="115">
        <f>K233+K229+K220</f>
        <v>1925</v>
      </c>
      <c r="L234" s="351" t="s">
        <v>679</v>
      </c>
      <c r="M234" s="351"/>
      <c r="N234" s="115">
        <f>N233+N229+N220</f>
        <v>1970</v>
      </c>
    </row>
    <row r="235" spans="1:14" s="74" customFormat="1" x14ac:dyDescent="0.3">
      <c r="A235" s="287" t="s">
        <v>451</v>
      </c>
      <c r="B235" s="288">
        <v>10</v>
      </c>
      <c r="C235" s="109" t="s">
        <v>321</v>
      </c>
      <c r="D235" s="110" t="s">
        <v>80</v>
      </c>
      <c r="E235" s="111">
        <v>15</v>
      </c>
      <c r="F235" s="109" t="s">
        <v>321</v>
      </c>
      <c r="G235" s="110" t="s">
        <v>80</v>
      </c>
      <c r="H235" s="111">
        <v>15</v>
      </c>
      <c r="I235" s="109" t="s">
        <v>321</v>
      </c>
      <c r="J235" s="110" t="s">
        <v>80</v>
      </c>
      <c r="K235" s="111">
        <v>15</v>
      </c>
      <c r="L235" s="109" t="s">
        <v>321</v>
      </c>
      <c r="M235" s="110" t="s">
        <v>80</v>
      </c>
      <c r="N235" s="111">
        <v>15</v>
      </c>
    </row>
    <row r="236" spans="1:14" s="74" customFormat="1" ht="33" x14ac:dyDescent="0.3">
      <c r="A236" s="287" t="s">
        <v>490</v>
      </c>
      <c r="B236" s="288">
        <v>150</v>
      </c>
      <c r="C236" s="109" t="s">
        <v>493</v>
      </c>
      <c r="D236" s="110" t="s">
        <v>302</v>
      </c>
      <c r="E236" s="111">
        <v>180</v>
      </c>
      <c r="F236" s="113" t="s">
        <v>491</v>
      </c>
      <c r="G236" s="110" t="s">
        <v>253</v>
      </c>
      <c r="H236" s="111">
        <v>180</v>
      </c>
      <c r="I236" s="113" t="s">
        <v>491</v>
      </c>
      <c r="J236" s="110" t="s">
        <v>283</v>
      </c>
      <c r="K236" s="111">
        <v>180</v>
      </c>
      <c r="L236" s="109" t="s">
        <v>493</v>
      </c>
      <c r="M236" s="110" t="s">
        <v>302</v>
      </c>
      <c r="N236" s="111">
        <v>180</v>
      </c>
    </row>
    <row r="237" spans="1:14" s="74" customFormat="1" ht="49.5" x14ac:dyDescent="0.3">
      <c r="A237" s="287" t="s">
        <v>457</v>
      </c>
      <c r="B237" s="288">
        <v>180</v>
      </c>
      <c r="C237" s="109" t="s">
        <v>494</v>
      </c>
      <c r="D237" s="110" t="s">
        <v>46</v>
      </c>
      <c r="E237" s="111">
        <v>200</v>
      </c>
      <c r="F237" s="109" t="s">
        <v>459</v>
      </c>
      <c r="G237" s="110" t="s">
        <v>460</v>
      </c>
      <c r="H237" s="111">
        <v>200</v>
      </c>
      <c r="I237" s="109" t="s">
        <v>458</v>
      </c>
      <c r="J237" s="110" t="s">
        <v>14</v>
      </c>
      <c r="K237" s="111">
        <v>200</v>
      </c>
      <c r="L237" s="109" t="s">
        <v>494</v>
      </c>
      <c r="M237" s="110" t="s">
        <v>46</v>
      </c>
      <c r="N237" s="111">
        <v>200</v>
      </c>
    </row>
    <row r="238" spans="1:14" s="74" customFormat="1" x14ac:dyDescent="0.3">
      <c r="A238" s="287" t="s">
        <v>183</v>
      </c>
      <c r="B238" s="288">
        <v>50</v>
      </c>
      <c r="C238" s="109" t="s">
        <v>495</v>
      </c>
      <c r="D238" s="110" t="s">
        <v>254</v>
      </c>
      <c r="E238" s="111">
        <v>50</v>
      </c>
      <c r="F238" s="109" t="s">
        <v>495</v>
      </c>
      <c r="G238" s="110" t="s">
        <v>55</v>
      </c>
      <c r="H238" s="111">
        <v>50</v>
      </c>
      <c r="I238" s="109" t="s">
        <v>495</v>
      </c>
      <c r="J238" s="110" t="s">
        <v>313</v>
      </c>
      <c r="K238" s="111">
        <v>50</v>
      </c>
      <c r="L238" s="109" t="s">
        <v>495</v>
      </c>
      <c r="M238" s="110" t="s">
        <v>254</v>
      </c>
      <c r="N238" s="111">
        <v>50</v>
      </c>
    </row>
    <row r="239" spans="1:14" s="74" customFormat="1" x14ac:dyDescent="0.3">
      <c r="A239" s="287" t="s">
        <v>462</v>
      </c>
      <c r="B239" s="288">
        <v>100</v>
      </c>
      <c r="C239" s="109" t="s">
        <v>325</v>
      </c>
      <c r="D239" s="110" t="s">
        <v>90</v>
      </c>
      <c r="E239" s="111">
        <v>100</v>
      </c>
      <c r="F239" s="109" t="s">
        <v>325</v>
      </c>
      <c r="G239" s="110" t="s">
        <v>81</v>
      </c>
      <c r="H239" s="111">
        <v>100</v>
      </c>
      <c r="I239" s="109" t="s">
        <v>325</v>
      </c>
      <c r="J239" s="110" t="s">
        <v>251</v>
      </c>
      <c r="K239" s="111">
        <v>100</v>
      </c>
      <c r="L239" s="109" t="s">
        <v>325</v>
      </c>
      <c r="M239" s="110" t="s">
        <v>90</v>
      </c>
      <c r="N239" s="111">
        <v>100</v>
      </c>
    </row>
    <row r="240" spans="1:14" s="105" customFormat="1" x14ac:dyDescent="0.25">
      <c r="A240" s="289"/>
      <c r="B240" s="290"/>
      <c r="C240" s="351" t="s">
        <v>82</v>
      </c>
      <c r="D240" s="351"/>
      <c r="E240" s="114">
        <f>SUM(E235:E239)</f>
        <v>545</v>
      </c>
      <c r="F240" s="351" t="s">
        <v>82</v>
      </c>
      <c r="G240" s="351"/>
      <c r="H240" s="114">
        <f>SUM(H235:H239)</f>
        <v>545</v>
      </c>
      <c r="I240" s="351" t="s">
        <v>82</v>
      </c>
      <c r="J240" s="351"/>
      <c r="K240" s="114">
        <f>SUM(K235:K239)</f>
        <v>545</v>
      </c>
      <c r="L240" s="351" t="s">
        <v>82</v>
      </c>
      <c r="M240" s="351"/>
      <c r="N240" s="114">
        <f>SUM(N235:N239)</f>
        <v>545</v>
      </c>
    </row>
    <row r="241" spans="1:14" s="74" customFormat="1" ht="49.5" x14ac:dyDescent="0.3">
      <c r="A241" s="287" t="s">
        <v>463</v>
      </c>
      <c r="B241" s="288">
        <v>60</v>
      </c>
      <c r="C241" s="109" t="s">
        <v>384</v>
      </c>
      <c r="D241" s="110" t="s">
        <v>303</v>
      </c>
      <c r="E241" s="111">
        <v>60</v>
      </c>
      <c r="F241" s="109" t="s">
        <v>598</v>
      </c>
      <c r="G241" s="110" t="s">
        <v>290</v>
      </c>
      <c r="H241" s="111">
        <v>60</v>
      </c>
      <c r="I241" s="109" t="s">
        <v>496</v>
      </c>
      <c r="J241" s="110" t="s">
        <v>257</v>
      </c>
      <c r="K241" s="111">
        <v>60</v>
      </c>
      <c r="L241" s="109" t="s">
        <v>384</v>
      </c>
      <c r="M241" s="110" t="s">
        <v>303</v>
      </c>
      <c r="N241" s="111">
        <v>60</v>
      </c>
    </row>
    <row r="242" spans="1:14" s="74" customFormat="1" ht="66" x14ac:dyDescent="0.3">
      <c r="A242" s="287" t="s">
        <v>502</v>
      </c>
      <c r="B242" s="288">
        <v>200</v>
      </c>
      <c r="C242" s="113" t="s">
        <v>503</v>
      </c>
      <c r="D242" s="110" t="s">
        <v>270</v>
      </c>
      <c r="E242" s="111">
        <v>220</v>
      </c>
      <c r="F242" s="109" t="s">
        <v>504</v>
      </c>
      <c r="G242" s="110" t="s">
        <v>505</v>
      </c>
      <c r="H242" s="111">
        <v>200</v>
      </c>
      <c r="I242" s="113" t="s">
        <v>600</v>
      </c>
      <c r="J242" s="110" t="s">
        <v>601</v>
      </c>
      <c r="K242" s="111">
        <v>200</v>
      </c>
      <c r="L242" s="113" t="s">
        <v>503</v>
      </c>
      <c r="M242" s="110" t="s">
        <v>270</v>
      </c>
      <c r="N242" s="111">
        <v>220</v>
      </c>
    </row>
    <row r="243" spans="1:14" s="74" customFormat="1" ht="66" x14ac:dyDescent="0.3">
      <c r="A243" s="287" t="s">
        <v>680</v>
      </c>
      <c r="B243" s="288">
        <v>90</v>
      </c>
      <c r="C243" s="113" t="s">
        <v>681</v>
      </c>
      <c r="D243" s="110" t="s">
        <v>304</v>
      </c>
      <c r="E243" s="111">
        <v>95</v>
      </c>
      <c r="F243" s="113" t="s">
        <v>682</v>
      </c>
      <c r="G243" s="110" t="s">
        <v>683</v>
      </c>
      <c r="H243" s="111">
        <v>95</v>
      </c>
      <c r="I243" s="113" t="s">
        <v>473</v>
      </c>
      <c r="J243" s="110" t="s">
        <v>309</v>
      </c>
      <c r="K243" s="111">
        <v>90</v>
      </c>
      <c r="L243" s="113" t="s">
        <v>681</v>
      </c>
      <c r="M243" s="110" t="s">
        <v>304</v>
      </c>
      <c r="N243" s="111">
        <v>95</v>
      </c>
    </row>
    <row r="244" spans="1:14" s="74" customFormat="1" ht="49.5" x14ac:dyDescent="0.3">
      <c r="A244" s="287" t="s">
        <v>528</v>
      </c>
      <c r="B244" s="288">
        <v>150</v>
      </c>
      <c r="C244" s="109" t="s">
        <v>531</v>
      </c>
      <c r="D244" s="110" t="s">
        <v>292</v>
      </c>
      <c r="E244" s="111">
        <v>150</v>
      </c>
      <c r="F244" s="113" t="s">
        <v>529</v>
      </c>
      <c r="G244" s="110" t="s">
        <v>263</v>
      </c>
      <c r="H244" s="111">
        <v>150</v>
      </c>
      <c r="I244" s="109" t="s">
        <v>530</v>
      </c>
      <c r="J244" s="110" t="s">
        <v>297</v>
      </c>
      <c r="K244" s="111">
        <v>150</v>
      </c>
      <c r="L244" s="109" t="s">
        <v>531</v>
      </c>
      <c r="M244" s="110" t="s">
        <v>292</v>
      </c>
      <c r="N244" s="111">
        <v>150</v>
      </c>
    </row>
    <row r="245" spans="1:14" s="74" customFormat="1" ht="33" x14ac:dyDescent="0.3">
      <c r="A245" s="287" t="s">
        <v>514</v>
      </c>
      <c r="B245" s="288">
        <v>180</v>
      </c>
      <c r="C245" s="116"/>
      <c r="D245" s="110" t="s">
        <v>260</v>
      </c>
      <c r="E245" s="111">
        <v>200</v>
      </c>
      <c r="F245" s="116"/>
      <c r="G245" s="110" t="s">
        <v>260</v>
      </c>
      <c r="H245" s="111">
        <v>200</v>
      </c>
      <c r="I245" s="116"/>
      <c r="J245" s="110" t="s">
        <v>260</v>
      </c>
      <c r="K245" s="111">
        <v>200</v>
      </c>
      <c r="L245" s="116"/>
      <c r="M245" s="110" t="s">
        <v>260</v>
      </c>
      <c r="N245" s="111">
        <v>200</v>
      </c>
    </row>
    <row r="246" spans="1:14" s="74" customFormat="1" ht="49.5" x14ac:dyDescent="0.3">
      <c r="A246" s="287" t="s">
        <v>461</v>
      </c>
      <c r="B246" s="288">
        <v>20</v>
      </c>
      <c r="C246" s="113"/>
      <c r="D246" s="110" t="s">
        <v>244</v>
      </c>
      <c r="E246" s="111">
        <v>20</v>
      </c>
      <c r="F246" s="113"/>
      <c r="G246" s="110" t="s">
        <v>244</v>
      </c>
      <c r="H246" s="111">
        <v>20</v>
      </c>
      <c r="I246" s="113"/>
      <c r="J246" s="110" t="s">
        <v>244</v>
      </c>
      <c r="K246" s="111">
        <v>20</v>
      </c>
      <c r="L246" s="113"/>
      <c r="M246" s="110" t="s">
        <v>244</v>
      </c>
      <c r="N246" s="111">
        <v>20</v>
      </c>
    </row>
    <row r="247" spans="1:14" s="74" customFormat="1" ht="33" x14ac:dyDescent="0.3">
      <c r="A247" s="287" t="s">
        <v>485</v>
      </c>
      <c r="B247" s="288">
        <v>40</v>
      </c>
      <c r="C247" s="113"/>
      <c r="D247" s="110" t="s">
        <v>250</v>
      </c>
      <c r="E247" s="111">
        <v>50</v>
      </c>
      <c r="F247" s="113"/>
      <c r="G247" s="110" t="s">
        <v>250</v>
      </c>
      <c r="H247" s="111">
        <v>50</v>
      </c>
      <c r="I247" s="113"/>
      <c r="J247" s="110" t="s">
        <v>250</v>
      </c>
      <c r="K247" s="111">
        <v>50</v>
      </c>
      <c r="L247" s="113"/>
      <c r="M247" s="110" t="s">
        <v>250</v>
      </c>
      <c r="N247" s="111">
        <v>50</v>
      </c>
    </row>
    <row r="248" spans="1:14" s="74" customFormat="1" x14ac:dyDescent="0.3">
      <c r="A248" s="287" t="s">
        <v>462</v>
      </c>
      <c r="B248" s="288">
        <v>100</v>
      </c>
      <c r="C248" s="109" t="s">
        <v>325</v>
      </c>
      <c r="D248" s="110" t="s">
        <v>81</v>
      </c>
      <c r="E248" s="111">
        <v>100</v>
      </c>
      <c r="F248" s="109" t="s">
        <v>325</v>
      </c>
      <c r="G248" s="110" t="s">
        <v>103</v>
      </c>
      <c r="H248" s="111">
        <v>100</v>
      </c>
      <c r="I248" s="109" t="s">
        <v>325</v>
      </c>
      <c r="J248" s="110" t="s">
        <v>90</v>
      </c>
      <c r="K248" s="111">
        <v>100</v>
      </c>
      <c r="L248" s="109" t="s">
        <v>325</v>
      </c>
      <c r="M248" s="110" t="s">
        <v>81</v>
      </c>
      <c r="N248" s="111">
        <v>100</v>
      </c>
    </row>
    <row r="249" spans="1:14" s="105" customFormat="1" x14ac:dyDescent="0.25">
      <c r="A249" s="289"/>
      <c r="B249" s="290"/>
      <c r="C249" s="351" t="s">
        <v>86</v>
      </c>
      <c r="D249" s="351"/>
      <c r="E249" s="114">
        <f>SUM(E241:E248)</f>
        <v>895</v>
      </c>
      <c r="F249" s="351" t="s">
        <v>86</v>
      </c>
      <c r="G249" s="351"/>
      <c r="H249" s="114">
        <f>SUM(H241:H248)</f>
        <v>875</v>
      </c>
      <c r="I249" s="351" t="s">
        <v>86</v>
      </c>
      <c r="J249" s="351"/>
      <c r="K249" s="114">
        <f>SUM(K241:K248)</f>
        <v>870</v>
      </c>
      <c r="L249" s="351" t="s">
        <v>86</v>
      </c>
      <c r="M249" s="351"/>
      <c r="N249" s="114">
        <f>SUM(N241:N248)</f>
        <v>895</v>
      </c>
    </row>
    <row r="250" spans="1:14" s="74" customFormat="1" x14ac:dyDescent="0.3">
      <c r="A250" s="287" t="s">
        <v>516</v>
      </c>
      <c r="B250" s="288">
        <v>50</v>
      </c>
      <c r="C250" s="113" t="s">
        <v>517</v>
      </c>
      <c r="D250" s="110" t="s">
        <v>261</v>
      </c>
      <c r="E250" s="111">
        <v>75</v>
      </c>
      <c r="F250" s="113"/>
      <c r="G250" s="110" t="s">
        <v>114</v>
      </c>
      <c r="H250" s="111">
        <v>75</v>
      </c>
      <c r="I250" s="109" t="s">
        <v>573</v>
      </c>
      <c r="J250" s="110" t="s">
        <v>272</v>
      </c>
      <c r="K250" s="111">
        <v>75</v>
      </c>
      <c r="L250" s="113" t="s">
        <v>517</v>
      </c>
      <c r="M250" s="110" t="s">
        <v>261</v>
      </c>
      <c r="N250" s="111">
        <v>75</v>
      </c>
    </row>
    <row r="251" spans="1:14" s="74" customFormat="1" ht="49.5" x14ac:dyDescent="0.3">
      <c r="A251" s="287" t="s">
        <v>457</v>
      </c>
      <c r="B251" s="288">
        <v>180</v>
      </c>
      <c r="C251" s="109" t="s">
        <v>458</v>
      </c>
      <c r="D251" s="110" t="s">
        <v>14</v>
      </c>
      <c r="E251" s="111">
        <v>200</v>
      </c>
      <c r="F251" s="113" t="s">
        <v>458</v>
      </c>
      <c r="G251" s="110" t="s">
        <v>101</v>
      </c>
      <c r="H251" s="111">
        <v>200</v>
      </c>
      <c r="I251" s="113" t="s">
        <v>459</v>
      </c>
      <c r="J251" s="110" t="s">
        <v>95</v>
      </c>
      <c r="K251" s="111">
        <v>200</v>
      </c>
      <c r="L251" s="109" t="s">
        <v>458</v>
      </c>
      <c r="M251" s="110" t="s">
        <v>14</v>
      </c>
      <c r="N251" s="111">
        <v>200</v>
      </c>
    </row>
    <row r="252" spans="1:14" s="74" customFormat="1" x14ac:dyDescent="0.3">
      <c r="A252" s="287" t="s">
        <v>462</v>
      </c>
      <c r="B252" s="288">
        <v>100</v>
      </c>
      <c r="C252" s="113" t="s">
        <v>325</v>
      </c>
      <c r="D252" s="110" t="s">
        <v>103</v>
      </c>
      <c r="E252" s="111">
        <v>100</v>
      </c>
      <c r="F252" s="113" t="s">
        <v>325</v>
      </c>
      <c r="G252" s="110" t="s">
        <v>81</v>
      </c>
      <c r="H252" s="111">
        <v>100</v>
      </c>
      <c r="I252" s="113" t="s">
        <v>325</v>
      </c>
      <c r="J252" s="110" t="s">
        <v>515</v>
      </c>
      <c r="K252" s="111">
        <v>100</v>
      </c>
      <c r="L252" s="113" t="s">
        <v>325</v>
      </c>
      <c r="M252" s="110" t="s">
        <v>103</v>
      </c>
      <c r="N252" s="111">
        <v>100</v>
      </c>
    </row>
    <row r="253" spans="1:14" s="105" customFormat="1" x14ac:dyDescent="0.25">
      <c r="A253" s="289"/>
      <c r="B253" s="290"/>
      <c r="C253" s="351" t="s">
        <v>130</v>
      </c>
      <c r="D253" s="351"/>
      <c r="E253" s="114">
        <f>SUM(E250:E252)</f>
        <v>375</v>
      </c>
      <c r="F253" s="351" t="s">
        <v>130</v>
      </c>
      <c r="G253" s="351"/>
      <c r="H253" s="114">
        <f>SUM(H250:H252)</f>
        <v>375</v>
      </c>
      <c r="I253" s="351" t="s">
        <v>130</v>
      </c>
      <c r="J253" s="351"/>
      <c r="K253" s="114">
        <f>SUM(K250:K252)</f>
        <v>375</v>
      </c>
      <c r="L253" s="351" t="s">
        <v>130</v>
      </c>
      <c r="M253" s="351"/>
      <c r="N253" s="114">
        <f>SUM(N250:N252)</f>
        <v>375</v>
      </c>
    </row>
    <row r="254" spans="1:14" s="105" customFormat="1" x14ac:dyDescent="0.25">
      <c r="A254" s="289"/>
      <c r="B254" s="290"/>
      <c r="C254" s="351" t="s">
        <v>684</v>
      </c>
      <c r="D254" s="351"/>
      <c r="E254" s="115">
        <f>E249+E253+E240</f>
        <v>1815</v>
      </c>
      <c r="F254" s="351" t="s">
        <v>684</v>
      </c>
      <c r="G254" s="351"/>
      <c r="H254" s="115">
        <f>H249+H253+H240</f>
        <v>1795</v>
      </c>
      <c r="I254" s="351" t="s">
        <v>684</v>
      </c>
      <c r="J254" s="351"/>
      <c r="K254" s="115">
        <f>K249+K253+K240</f>
        <v>1790</v>
      </c>
      <c r="L254" s="351" t="s">
        <v>684</v>
      </c>
      <c r="M254" s="351"/>
      <c r="N254" s="115">
        <f>N249+N253+N240</f>
        <v>1815</v>
      </c>
    </row>
    <row r="255" spans="1:14" s="74" customFormat="1" x14ac:dyDescent="0.3">
      <c r="A255" s="287" t="s">
        <v>451</v>
      </c>
      <c r="B255" s="288">
        <v>10</v>
      </c>
      <c r="C255" s="109" t="s">
        <v>320</v>
      </c>
      <c r="D255" s="110" t="s">
        <v>79</v>
      </c>
      <c r="E255" s="111">
        <v>10</v>
      </c>
      <c r="F255" s="109" t="s">
        <v>320</v>
      </c>
      <c r="G255" s="110" t="s">
        <v>79</v>
      </c>
      <c r="H255" s="111">
        <v>10</v>
      </c>
      <c r="I255" s="109" t="s">
        <v>320</v>
      </c>
      <c r="J255" s="110" t="s">
        <v>79</v>
      </c>
      <c r="K255" s="111">
        <v>10</v>
      </c>
      <c r="L255" s="109" t="s">
        <v>320</v>
      </c>
      <c r="M255" s="110" t="s">
        <v>79</v>
      </c>
      <c r="N255" s="111">
        <v>10</v>
      </c>
    </row>
    <row r="256" spans="1:14" s="74" customFormat="1" ht="33" x14ac:dyDescent="0.3">
      <c r="A256" s="287" t="s">
        <v>685</v>
      </c>
      <c r="B256" s="288">
        <v>90</v>
      </c>
      <c r="C256" s="109" t="s">
        <v>686</v>
      </c>
      <c r="D256" s="110" t="s">
        <v>273</v>
      </c>
      <c r="E256" s="111">
        <v>90</v>
      </c>
      <c r="F256" s="109" t="s">
        <v>578</v>
      </c>
      <c r="G256" s="110" t="s">
        <v>579</v>
      </c>
      <c r="H256" s="111">
        <v>95</v>
      </c>
      <c r="I256" s="109" t="s">
        <v>576</v>
      </c>
      <c r="J256" s="110" t="s">
        <v>577</v>
      </c>
      <c r="K256" s="111">
        <v>120</v>
      </c>
      <c r="L256" s="109" t="s">
        <v>686</v>
      </c>
      <c r="M256" s="110" t="s">
        <v>273</v>
      </c>
      <c r="N256" s="111">
        <v>90</v>
      </c>
    </row>
    <row r="257" spans="1:14" s="74" customFormat="1" x14ac:dyDescent="0.3">
      <c r="A257" s="287" t="s">
        <v>580</v>
      </c>
      <c r="B257" s="288">
        <v>150</v>
      </c>
      <c r="C257" s="113" t="s">
        <v>581</v>
      </c>
      <c r="D257" s="110" t="s">
        <v>274</v>
      </c>
      <c r="E257" s="111">
        <v>150</v>
      </c>
      <c r="F257" s="113" t="s">
        <v>687</v>
      </c>
      <c r="G257" s="110" t="s">
        <v>688</v>
      </c>
      <c r="H257" s="111">
        <v>150</v>
      </c>
      <c r="I257" s="113" t="s">
        <v>689</v>
      </c>
      <c r="J257" s="110" t="s">
        <v>690</v>
      </c>
      <c r="K257" s="111">
        <v>150</v>
      </c>
      <c r="L257" s="113" t="s">
        <v>581</v>
      </c>
      <c r="M257" s="110" t="s">
        <v>274</v>
      </c>
      <c r="N257" s="111">
        <v>150</v>
      </c>
    </row>
    <row r="258" spans="1:14" s="74" customFormat="1" ht="49.5" x14ac:dyDescent="0.3">
      <c r="A258" s="287" t="s">
        <v>457</v>
      </c>
      <c r="B258" s="288">
        <v>180</v>
      </c>
      <c r="C258" s="113" t="s">
        <v>459</v>
      </c>
      <c r="D258" s="110" t="s">
        <v>95</v>
      </c>
      <c r="E258" s="111">
        <v>200</v>
      </c>
      <c r="F258" s="109" t="s">
        <v>586</v>
      </c>
      <c r="G258" s="110" t="s">
        <v>15</v>
      </c>
      <c r="H258" s="111">
        <v>200</v>
      </c>
      <c r="I258" s="109" t="s">
        <v>494</v>
      </c>
      <c r="J258" s="110" t="s">
        <v>46</v>
      </c>
      <c r="K258" s="111">
        <v>200</v>
      </c>
      <c r="L258" s="113" t="s">
        <v>459</v>
      </c>
      <c r="M258" s="110" t="s">
        <v>95</v>
      </c>
      <c r="N258" s="111">
        <v>200</v>
      </c>
    </row>
    <row r="259" spans="1:14" s="74" customFormat="1" ht="49.5" x14ac:dyDescent="0.3">
      <c r="A259" s="287" t="s">
        <v>461</v>
      </c>
      <c r="B259" s="288">
        <v>30</v>
      </c>
      <c r="C259" s="113"/>
      <c r="D259" s="110" t="s">
        <v>244</v>
      </c>
      <c r="E259" s="111">
        <v>40</v>
      </c>
      <c r="F259" s="113"/>
      <c r="G259" s="110" t="s">
        <v>244</v>
      </c>
      <c r="H259" s="111">
        <v>40</v>
      </c>
      <c r="I259" s="113"/>
      <c r="J259" s="110" t="s">
        <v>244</v>
      </c>
      <c r="K259" s="111">
        <v>40</v>
      </c>
      <c r="L259" s="113"/>
      <c r="M259" s="110" t="s">
        <v>244</v>
      </c>
      <c r="N259" s="111">
        <v>40</v>
      </c>
    </row>
    <row r="260" spans="1:14" s="74" customFormat="1" x14ac:dyDescent="0.3">
      <c r="A260" s="287" t="s">
        <v>462</v>
      </c>
      <c r="B260" s="288">
        <v>100</v>
      </c>
      <c r="C260" s="109" t="s">
        <v>325</v>
      </c>
      <c r="D260" s="110" t="s">
        <v>81</v>
      </c>
      <c r="E260" s="111">
        <v>100</v>
      </c>
      <c r="F260" s="109" t="s">
        <v>325</v>
      </c>
      <c r="G260" s="110" t="s">
        <v>90</v>
      </c>
      <c r="H260" s="111">
        <v>100</v>
      </c>
      <c r="I260" s="109" t="s">
        <v>325</v>
      </c>
      <c r="J260" s="110" t="s">
        <v>251</v>
      </c>
      <c r="K260" s="111">
        <v>100</v>
      </c>
      <c r="L260" s="109" t="s">
        <v>325</v>
      </c>
      <c r="M260" s="110" t="s">
        <v>81</v>
      </c>
      <c r="N260" s="111">
        <v>100</v>
      </c>
    </row>
    <row r="261" spans="1:14" s="105" customFormat="1" x14ac:dyDescent="0.25">
      <c r="A261" s="289"/>
      <c r="B261" s="290"/>
      <c r="C261" s="351" t="s">
        <v>82</v>
      </c>
      <c r="D261" s="351"/>
      <c r="E261" s="114">
        <f>SUM(E255:E260)</f>
        <v>590</v>
      </c>
      <c r="F261" s="351" t="s">
        <v>82</v>
      </c>
      <c r="G261" s="351"/>
      <c r="H261" s="114">
        <f>SUM(H255:H260)</f>
        <v>595</v>
      </c>
      <c r="I261" s="351" t="s">
        <v>82</v>
      </c>
      <c r="J261" s="351"/>
      <c r="K261" s="114">
        <f>SUM(K255:K260)</f>
        <v>620</v>
      </c>
      <c r="L261" s="351" t="s">
        <v>82</v>
      </c>
      <c r="M261" s="351"/>
      <c r="N261" s="114">
        <f>SUM(N255:N260)</f>
        <v>590</v>
      </c>
    </row>
    <row r="262" spans="1:14" s="74" customFormat="1" ht="49.5" x14ac:dyDescent="0.3">
      <c r="A262" s="287" t="s">
        <v>463</v>
      </c>
      <c r="B262" s="288">
        <v>60</v>
      </c>
      <c r="C262" s="109" t="s">
        <v>555</v>
      </c>
      <c r="D262" s="110" t="s">
        <v>275</v>
      </c>
      <c r="E262" s="111">
        <v>60</v>
      </c>
      <c r="F262" s="109" t="s">
        <v>382</v>
      </c>
      <c r="G262" s="110" t="s">
        <v>300</v>
      </c>
      <c r="H262" s="111">
        <v>60</v>
      </c>
      <c r="I262" s="109" t="s">
        <v>615</v>
      </c>
      <c r="J262" s="110" t="s">
        <v>298</v>
      </c>
      <c r="K262" s="111">
        <v>60</v>
      </c>
      <c r="L262" s="109" t="s">
        <v>433</v>
      </c>
      <c r="M262" s="110" t="s">
        <v>434</v>
      </c>
      <c r="N262" s="111">
        <v>60</v>
      </c>
    </row>
    <row r="263" spans="1:14" s="74" customFormat="1" ht="66" x14ac:dyDescent="0.3">
      <c r="A263" s="287" t="s">
        <v>502</v>
      </c>
      <c r="B263" s="288">
        <v>200</v>
      </c>
      <c r="C263" s="109" t="s">
        <v>599</v>
      </c>
      <c r="D263" s="110" t="s">
        <v>218</v>
      </c>
      <c r="E263" s="111">
        <v>200</v>
      </c>
      <c r="F263" s="109" t="s">
        <v>503</v>
      </c>
      <c r="G263" s="110" t="s">
        <v>634</v>
      </c>
      <c r="H263" s="111">
        <v>200</v>
      </c>
      <c r="I263" s="113" t="s">
        <v>559</v>
      </c>
      <c r="J263" s="110" t="s">
        <v>560</v>
      </c>
      <c r="K263" s="111">
        <v>200</v>
      </c>
      <c r="L263" s="109" t="s">
        <v>599</v>
      </c>
      <c r="M263" s="110" t="s">
        <v>218</v>
      </c>
      <c r="N263" s="111">
        <v>200</v>
      </c>
    </row>
    <row r="264" spans="1:14" s="74" customFormat="1" ht="33" x14ac:dyDescent="0.3">
      <c r="A264" s="287" t="s">
        <v>691</v>
      </c>
      <c r="B264" s="288">
        <v>240</v>
      </c>
      <c r="C264" s="109" t="s">
        <v>542</v>
      </c>
      <c r="D264" s="110" t="s">
        <v>305</v>
      </c>
      <c r="E264" s="111">
        <v>245</v>
      </c>
      <c r="F264" s="109" t="s">
        <v>692</v>
      </c>
      <c r="G264" s="110" t="s">
        <v>693</v>
      </c>
      <c r="H264" s="111">
        <v>240</v>
      </c>
      <c r="I264" s="109" t="s">
        <v>694</v>
      </c>
      <c r="J264" s="110" t="s">
        <v>695</v>
      </c>
      <c r="K264" s="111">
        <v>245</v>
      </c>
      <c r="L264" s="109" t="s">
        <v>542</v>
      </c>
      <c r="M264" s="110" t="s">
        <v>305</v>
      </c>
      <c r="N264" s="111">
        <v>245</v>
      </c>
    </row>
    <row r="265" spans="1:14" s="74" customFormat="1" ht="66" x14ac:dyDescent="0.3">
      <c r="A265" s="287" t="s">
        <v>481</v>
      </c>
      <c r="B265" s="288">
        <v>180</v>
      </c>
      <c r="C265" s="109" t="s">
        <v>483</v>
      </c>
      <c r="D265" s="110" t="s">
        <v>96</v>
      </c>
      <c r="E265" s="111">
        <v>200</v>
      </c>
      <c r="F265" s="109" t="s">
        <v>482</v>
      </c>
      <c r="G265" s="110" t="s">
        <v>84</v>
      </c>
      <c r="H265" s="111">
        <v>200</v>
      </c>
      <c r="I265" s="109" t="s">
        <v>696</v>
      </c>
      <c r="J265" s="110" t="s">
        <v>697</v>
      </c>
      <c r="K265" s="111">
        <v>200</v>
      </c>
      <c r="L265" s="109" t="s">
        <v>483</v>
      </c>
      <c r="M265" s="110" t="s">
        <v>96</v>
      </c>
      <c r="N265" s="111">
        <v>200</v>
      </c>
    </row>
    <row r="266" spans="1:14" s="74" customFormat="1" ht="49.5" x14ac:dyDescent="0.3">
      <c r="A266" s="287" t="s">
        <v>461</v>
      </c>
      <c r="B266" s="288">
        <v>20</v>
      </c>
      <c r="C266" s="113"/>
      <c r="D266" s="110" t="s">
        <v>244</v>
      </c>
      <c r="E266" s="111">
        <v>20</v>
      </c>
      <c r="F266" s="113"/>
      <c r="G266" s="110" t="s">
        <v>244</v>
      </c>
      <c r="H266" s="111">
        <v>20</v>
      </c>
      <c r="I266" s="113"/>
      <c r="J266" s="110" t="s">
        <v>244</v>
      </c>
      <c r="K266" s="111">
        <v>20</v>
      </c>
      <c r="L266" s="113"/>
      <c r="M266" s="110" t="s">
        <v>244</v>
      </c>
      <c r="N266" s="111">
        <v>20</v>
      </c>
    </row>
    <row r="267" spans="1:14" s="74" customFormat="1" ht="33" x14ac:dyDescent="0.3">
      <c r="A267" s="287" t="s">
        <v>485</v>
      </c>
      <c r="B267" s="288">
        <v>40</v>
      </c>
      <c r="C267" s="113"/>
      <c r="D267" s="110" t="s">
        <v>250</v>
      </c>
      <c r="E267" s="111">
        <v>50</v>
      </c>
      <c r="F267" s="113"/>
      <c r="G267" s="110" t="s">
        <v>250</v>
      </c>
      <c r="H267" s="111">
        <v>50</v>
      </c>
      <c r="I267" s="113"/>
      <c r="J267" s="110" t="s">
        <v>250</v>
      </c>
      <c r="K267" s="111">
        <v>50</v>
      </c>
      <c r="L267" s="113"/>
      <c r="M267" s="110" t="s">
        <v>250</v>
      </c>
      <c r="N267" s="111">
        <v>50</v>
      </c>
    </row>
    <row r="268" spans="1:14" s="74" customFormat="1" x14ac:dyDescent="0.3">
      <c r="A268" s="287" t="s">
        <v>462</v>
      </c>
      <c r="B268" s="288">
        <v>100</v>
      </c>
      <c r="C268" s="109" t="s">
        <v>325</v>
      </c>
      <c r="D268" s="110" t="s">
        <v>90</v>
      </c>
      <c r="E268" s="111">
        <v>100</v>
      </c>
      <c r="F268" s="109" t="s">
        <v>325</v>
      </c>
      <c r="G268" s="110" t="s">
        <v>515</v>
      </c>
      <c r="H268" s="111">
        <v>100</v>
      </c>
      <c r="I268" s="109" t="s">
        <v>325</v>
      </c>
      <c r="J268" s="110" t="s">
        <v>81</v>
      </c>
      <c r="K268" s="111">
        <v>100</v>
      </c>
      <c r="L268" s="109" t="s">
        <v>325</v>
      </c>
      <c r="M268" s="110" t="s">
        <v>90</v>
      </c>
      <c r="N268" s="111">
        <v>100</v>
      </c>
    </row>
    <row r="269" spans="1:14" s="105" customFormat="1" x14ac:dyDescent="0.25">
      <c r="A269" s="289"/>
      <c r="B269" s="290"/>
      <c r="C269" s="351" t="s">
        <v>86</v>
      </c>
      <c r="D269" s="351"/>
      <c r="E269" s="114">
        <f>SUM(E262:E268)</f>
        <v>875</v>
      </c>
      <c r="F269" s="351" t="s">
        <v>86</v>
      </c>
      <c r="G269" s="351"/>
      <c r="H269" s="114">
        <f>SUM(H262:H268)</f>
        <v>870</v>
      </c>
      <c r="I269" s="351" t="s">
        <v>86</v>
      </c>
      <c r="J269" s="351"/>
      <c r="K269" s="114">
        <f>SUM(K262:K268)</f>
        <v>875</v>
      </c>
      <c r="L269" s="351" t="s">
        <v>86</v>
      </c>
      <c r="M269" s="351"/>
      <c r="N269" s="114">
        <f>SUM(N262:N268)</f>
        <v>875</v>
      </c>
    </row>
    <row r="270" spans="1:14" s="74" customFormat="1" ht="33" x14ac:dyDescent="0.3">
      <c r="A270" s="287" t="s">
        <v>490</v>
      </c>
      <c r="B270" s="288">
        <v>50</v>
      </c>
      <c r="C270" s="113" t="s">
        <v>493</v>
      </c>
      <c r="D270" s="110" t="s">
        <v>266</v>
      </c>
      <c r="E270" s="111">
        <v>75</v>
      </c>
      <c r="F270" s="113" t="s">
        <v>698</v>
      </c>
      <c r="G270" s="110" t="s">
        <v>699</v>
      </c>
      <c r="H270" s="111">
        <v>75</v>
      </c>
      <c r="I270" s="113" t="s">
        <v>545</v>
      </c>
      <c r="J270" s="110" t="s">
        <v>546</v>
      </c>
      <c r="K270" s="111">
        <v>75</v>
      </c>
      <c r="L270" s="113" t="s">
        <v>493</v>
      </c>
      <c r="M270" s="110" t="s">
        <v>266</v>
      </c>
      <c r="N270" s="111">
        <v>75</v>
      </c>
    </row>
    <row r="271" spans="1:14" s="74" customFormat="1" ht="33" x14ac:dyDescent="0.3">
      <c r="A271" s="287" t="s">
        <v>488</v>
      </c>
      <c r="B271" s="288">
        <v>180</v>
      </c>
      <c r="C271" s="113"/>
      <c r="D271" s="110" t="s">
        <v>267</v>
      </c>
      <c r="E271" s="111">
        <v>200</v>
      </c>
      <c r="F271" s="113"/>
      <c r="G271" s="110" t="s">
        <v>288</v>
      </c>
      <c r="H271" s="111">
        <v>200</v>
      </c>
      <c r="I271" s="113"/>
      <c r="J271" s="110" t="s">
        <v>623</v>
      </c>
      <c r="K271" s="111">
        <v>200</v>
      </c>
      <c r="L271" s="113"/>
      <c r="M271" s="110" t="s">
        <v>267</v>
      </c>
      <c r="N271" s="111">
        <v>200</v>
      </c>
    </row>
    <row r="272" spans="1:14" s="74" customFormat="1" x14ac:dyDescent="0.3">
      <c r="A272" s="287" t="s">
        <v>462</v>
      </c>
      <c r="B272" s="288">
        <v>100</v>
      </c>
      <c r="C272" s="113" t="s">
        <v>325</v>
      </c>
      <c r="D272" s="110" t="s">
        <v>245</v>
      </c>
      <c r="E272" s="111">
        <v>100</v>
      </c>
      <c r="F272" s="113" t="s">
        <v>325</v>
      </c>
      <c r="G272" s="110" t="s">
        <v>90</v>
      </c>
      <c r="H272" s="111">
        <v>100</v>
      </c>
      <c r="I272" s="113" t="s">
        <v>325</v>
      </c>
      <c r="J272" s="110" t="s">
        <v>103</v>
      </c>
      <c r="K272" s="111">
        <v>100</v>
      </c>
      <c r="L272" s="113" t="s">
        <v>325</v>
      </c>
      <c r="M272" s="110" t="s">
        <v>245</v>
      </c>
      <c r="N272" s="111">
        <v>100</v>
      </c>
    </row>
    <row r="273" spans="1:14" s="105" customFormat="1" x14ac:dyDescent="0.25">
      <c r="A273" s="289"/>
      <c r="B273" s="290"/>
      <c r="C273" s="351" t="s">
        <v>130</v>
      </c>
      <c r="D273" s="351"/>
      <c r="E273" s="114">
        <f>SUM(E270:E272)</f>
        <v>375</v>
      </c>
      <c r="F273" s="351" t="s">
        <v>130</v>
      </c>
      <c r="G273" s="351"/>
      <c r="H273" s="114">
        <f>SUM(H270:H272)</f>
        <v>375</v>
      </c>
      <c r="I273" s="351" t="s">
        <v>130</v>
      </c>
      <c r="J273" s="351"/>
      <c r="K273" s="114">
        <f>SUM(K270:K272)</f>
        <v>375</v>
      </c>
      <c r="L273" s="351" t="s">
        <v>130</v>
      </c>
      <c r="M273" s="351"/>
      <c r="N273" s="114">
        <f>SUM(N270:N272)</f>
        <v>375</v>
      </c>
    </row>
    <row r="274" spans="1:14" s="105" customFormat="1" x14ac:dyDescent="0.25">
      <c r="A274" s="289"/>
      <c r="B274" s="290"/>
      <c r="C274" s="351" t="s">
        <v>700</v>
      </c>
      <c r="D274" s="351"/>
      <c r="E274" s="115">
        <f>E273+E269+E261</f>
        <v>1840</v>
      </c>
      <c r="F274" s="351" t="s">
        <v>700</v>
      </c>
      <c r="G274" s="351"/>
      <c r="H274" s="115">
        <f>H273+H269+H261</f>
        <v>1840</v>
      </c>
      <c r="I274" s="351" t="s">
        <v>700</v>
      </c>
      <c r="J274" s="351"/>
      <c r="K274" s="115">
        <f>K273+K269+K261</f>
        <v>1870</v>
      </c>
      <c r="L274" s="351" t="s">
        <v>700</v>
      </c>
      <c r="M274" s="351"/>
      <c r="N274" s="115">
        <f>N273+N269+N261</f>
        <v>1840</v>
      </c>
    </row>
    <row r="275" spans="1:14" s="112" customFormat="1" x14ac:dyDescent="0.25">
      <c r="A275" s="287" t="s">
        <v>451</v>
      </c>
      <c r="B275" s="288">
        <v>10</v>
      </c>
      <c r="C275" s="109" t="s">
        <v>320</v>
      </c>
      <c r="D275" s="110" t="s">
        <v>79</v>
      </c>
      <c r="E275" s="111">
        <v>10</v>
      </c>
      <c r="F275" s="109" t="s">
        <v>320</v>
      </c>
      <c r="G275" s="110" t="s">
        <v>79</v>
      </c>
      <c r="H275" s="111">
        <v>10</v>
      </c>
      <c r="I275" s="109" t="s">
        <v>320</v>
      </c>
      <c r="J275" s="110" t="s">
        <v>79</v>
      </c>
      <c r="K275" s="111">
        <v>10</v>
      </c>
      <c r="L275" s="109" t="s">
        <v>320</v>
      </c>
      <c r="M275" s="110" t="s">
        <v>79</v>
      </c>
      <c r="N275" s="111">
        <v>10</v>
      </c>
    </row>
    <row r="276" spans="1:14" s="112" customFormat="1" x14ac:dyDescent="0.25">
      <c r="A276" s="287" t="s">
        <v>451</v>
      </c>
      <c r="B276" s="288">
        <v>10</v>
      </c>
      <c r="C276" s="109" t="s">
        <v>321</v>
      </c>
      <c r="D276" s="110" t="s">
        <v>80</v>
      </c>
      <c r="E276" s="111">
        <v>15</v>
      </c>
      <c r="F276" s="109" t="s">
        <v>321</v>
      </c>
      <c r="G276" s="110" t="s">
        <v>80</v>
      </c>
      <c r="H276" s="111">
        <v>15</v>
      </c>
      <c r="I276" s="109" t="s">
        <v>321</v>
      </c>
      <c r="J276" s="110" t="s">
        <v>80</v>
      </c>
      <c r="K276" s="111">
        <v>15</v>
      </c>
      <c r="L276" s="109" t="s">
        <v>321</v>
      </c>
      <c r="M276" s="110" t="s">
        <v>80</v>
      </c>
      <c r="N276" s="111">
        <v>15</v>
      </c>
    </row>
    <row r="277" spans="1:14" s="112" customFormat="1" x14ac:dyDescent="0.25">
      <c r="A277" s="287" t="s">
        <v>178</v>
      </c>
      <c r="B277" s="288">
        <v>40</v>
      </c>
      <c r="C277" s="113" t="s">
        <v>345</v>
      </c>
      <c r="D277" s="110" t="s">
        <v>268</v>
      </c>
      <c r="E277" s="111">
        <v>50</v>
      </c>
      <c r="F277" s="113" t="s">
        <v>345</v>
      </c>
      <c r="G277" s="110" t="s">
        <v>268</v>
      </c>
      <c r="H277" s="111">
        <v>40</v>
      </c>
      <c r="I277" s="113" t="s">
        <v>345</v>
      </c>
      <c r="J277" s="110" t="s">
        <v>268</v>
      </c>
      <c r="K277" s="111">
        <v>50</v>
      </c>
      <c r="L277" s="113" t="s">
        <v>345</v>
      </c>
      <c r="M277" s="110" t="s">
        <v>268</v>
      </c>
      <c r="N277" s="111">
        <v>50</v>
      </c>
    </row>
    <row r="278" spans="1:14" s="74" customFormat="1" ht="49.5" x14ac:dyDescent="0.3">
      <c r="A278" s="287" t="s">
        <v>452</v>
      </c>
      <c r="B278" s="288">
        <v>150</v>
      </c>
      <c r="C278" s="109" t="s">
        <v>346</v>
      </c>
      <c r="D278" s="110" t="s">
        <v>200</v>
      </c>
      <c r="E278" s="111">
        <v>200</v>
      </c>
      <c r="F278" s="109" t="s">
        <v>453</v>
      </c>
      <c r="G278" s="110" t="s">
        <v>456</v>
      </c>
      <c r="H278" s="111">
        <v>200</v>
      </c>
      <c r="I278" s="109" t="s">
        <v>453</v>
      </c>
      <c r="J278" s="110" t="s">
        <v>189</v>
      </c>
      <c r="K278" s="111">
        <v>220</v>
      </c>
      <c r="L278" s="109" t="s">
        <v>346</v>
      </c>
      <c r="M278" s="110" t="s">
        <v>200</v>
      </c>
      <c r="N278" s="111">
        <v>200</v>
      </c>
    </row>
    <row r="279" spans="1:14" s="74" customFormat="1" ht="49.5" x14ac:dyDescent="0.3">
      <c r="A279" s="287" t="s">
        <v>457</v>
      </c>
      <c r="B279" s="288">
        <v>180</v>
      </c>
      <c r="C279" s="109" t="s">
        <v>458</v>
      </c>
      <c r="D279" s="110" t="s">
        <v>14</v>
      </c>
      <c r="E279" s="111">
        <v>200</v>
      </c>
      <c r="F279" s="109" t="s">
        <v>494</v>
      </c>
      <c r="G279" s="110" t="s">
        <v>46</v>
      </c>
      <c r="H279" s="111">
        <v>200</v>
      </c>
      <c r="I279" s="109" t="s">
        <v>586</v>
      </c>
      <c r="J279" s="110" t="s">
        <v>15</v>
      </c>
      <c r="K279" s="111">
        <v>200</v>
      </c>
      <c r="L279" s="109" t="s">
        <v>458</v>
      </c>
      <c r="M279" s="110" t="s">
        <v>14</v>
      </c>
      <c r="N279" s="111">
        <v>200</v>
      </c>
    </row>
    <row r="280" spans="1:14" s="74" customFormat="1" ht="49.5" x14ac:dyDescent="0.3">
      <c r="A280" s="287" t="s">
        <v>461</v>
      </c>
      <c r="B280" s="288">
        <v>30</v>
      </c>
      <c r="C280" s="113"/>
      <c r="D280" s="110" t="s">
        <v>244</v>
      </c>
      <c r="E280" s="111">
        <v>40</v>
      </c>
      <c r="F280" s="113"/>
      <c r="G280" s="110" t="s">
        <v>244</v>
      </c>
      <c r="H280" s="111">
        <v>40</v>
      </c>
      <c r="I280" s="113"/>
      <c r="J280" s="110" t="s">
        <v>244</v>
      </c>
      <c r="K280" s="111">
        <v>40</v>
      </c>
      <c r="L280" s="113"/>
      <c r="M280" s="110" t="s">
        <v>244</v>
      </c>
      <c r="N280" s="111">
        <v>40</v>
      </c>
    </row>
    <row r="281" spans="1:14" s="74" customFormat="1" x14ac:dyDescent="0.3">
      <c r="A281" s="287" t="s">
        <v>462</v>
      </c>
      <c r="B281" s="288">
        <v>100</v>
      </c>
      <c r="C281" s="113" t="s">
        <v>325</v>
      </c>
      <c r="D281" s="110" t="s">
        <v>90</v>
      </c>
      <c r="E281" s="111">
        <v>100</v>
      </c>
      <c r="F281" s="113" t="s">
        <v>325</v>
      </c>
      <c r="G281" s="110" t="s">
        <v>81</v>
      </c>
      <c r="H281" s="111">
        <v>100</v>
      </c>
      <c r="I281" s="113" t="s">
        <v>325</v>
      </c>
      <c r="J281" s="110" t="s">
        <v>515</v>
      </c>
      <c r="K281" s="111">
        <v>100</v>
      </c>
      <c r="L281" s="113" t="s">
        <v>325</v>
      </c>
      <c r="M281" s="110" t="s">
        <v>90</v>
      </c>
      <c r="N281" s="111">
        <v>100</v>
      </c>
    </row>
    <row r="282" spans="1:14" s="105" customFormat="1" x14ac:dyDescent="0.25">
      <c r="A282" s="289"/>
      <c r="B282" s="290"/>
      <c r="C282" s="351" t="s">
        <v>82</v>
      </c>
      <c r="D282" s="351"/>
      <c r="E282" s="114">
        <f>SUM(E278:E281)</f>
        <v>540</v>
      </c>
      <c r="F282" s="351" t="s">
        <v>82</v>
      </c>
      <c r="G282" s="351"/>
      <c r="H282" s="114">
        <f>SUM(H278:H281)</f>
        <v>540</v>
      </c>
      <c r="I282" s="351" t="s">
        <v>82</v>
      </c>
      <c r="J282" s="351"/>
      <c r="K282" s="114">
        <f>SUM(K278:K281)</f>
        <v>560</v>
      </c>
      <c r="L282" s="351" t="s">
        <v>82</v>
      </c>
      <c r="M282" s="351"/>
      <c r="N282" s="114">
        <f>SUM(N278:N281)</f>
        <v>540</v>
      </c>
    </row>
    <row r="283" spans="1:14" s="74" customFormat="1" ht="49.5" x14ac:dyDescent="0.3">
      <c r="A283" s="287" t="s">
        <v>463</v>
      </c>
      <c r="B283" s="288">
        <v>60</v>
      </c>
      <c r="C283" s="109" t="s">
        <v>430</v>
      </c>
      <c r="D283" s="110" t="s">
        <v>286</v>
      </c>
      <c r="E283" s="111">
        <v>60</v>
      </c>
      <c r="F283" s="113" t="s">
        <v>384</v>
      </c>
      <c r="G283" s="110" t="s">
        <v>314</v>
      </c>
      <c r="H283" s="111">
        <v>60</v>
      </c>
      <c r="I283" s="109" t="s">
        <v>614</v>
      </c>
      <c r="J283" s="110" t="s">
        <v>310</v>
      </c>
      <c r="K283" s="111">
        <v>60</v>
      </c>
      <c r="L283" s="109" t="s">
        <v>430</v>
      </c>
      <c r="M283" s="110" t="s">
        <v>286</v>
      </c>
      <c r="N283" s="111">
        <v>60</v>
      </c>
    </row>
    <row r="284" spans="1:14" s="74" customFormat="1" ht="33" x14ac:dyDescent="0.3">
      <c r="A284" s="287" t="s">
        <v>466</v>
      </c>
      <c r="B284" s="288">
        <v>200</v>
      </c>
      <c r="C284" s="109" t="s">
        <v>539</v>
      </c>
      <c r="D284" s="110" t="s">
        <v>306</v>
      </c>
      <c r="E284" s="111">
        <v>225</v>
      </c>
      <c r="F284" s="109" t="s">
        <v>701</v>
      </c>
      <c r="G284" s="110" t="s">
        <v>702</v>
      </c>
      <c r="H284" s="111">
        <v>200</v>
      </c>
      <c r="I284" s="109" t="s">
        <v>616</v>
      </c>
      <c r="J284" s="110" t="s">
        <v>703</v>
      </c>
      <c r="K284" s="111">
        <v>200</v>
      </c>
      <c r="L284" s="109" t="s">
        <v>539</v>
      </c>
      <c r="M284" s="110" t="s">
        <v>306</v>
      </c>
      <c r="N284" s="111">
        <v>225</v>
      </c>
    </row>
    <row r="285" spans="1:14" s="74" customFormat="1" ht="33" x14ac:dyDescent="0.3">
      <c r="A285" s="287" t="s">
        <v>541</v>
      </c>
      <c r="B285" s="288">
        <v>240</v>
      </c>
      <c r="C285" s="109" t="s">
        <v>544</v>
      </c>
      <c r="D285" s="110" t="s">
        <v>307</v>
      </c>
      <c r="E285" s="111">
        <v>240</v>
      </c>
      <c r="F285" s="109" t="s">
        <v>542</v>
      </c>
      <c r="G285" s="110" t="s">
        <v>265</v>
      </c>
      <c r="H285" s="111">
        <v>245</v>
      </c>
      <c r="I285" s="113" t="s">
        <v>591</v>
      </c>
      <c r="J285" s="110" t="s">
        <v>276</v>
      </c>
      <c r="K285" s="111">
        <v>240</v>
      </c>
      <c r="L285" s="109" t="s">
        <v>544</v>
      </c>
      <c r="M285" s="110" t="s">
        <v>307</v>
      </c>
      <c r="N285" s="111">
        <v>240</v>
      </c>
    </row>
    <row r="286" spans="1:14" s="74" customFormat="1" ht="66" x14ac:dyDescent="0.3">
      <c r="A286" s="287" t="s">
        <v>481</v>
      </c>
      <c r="B286" s="288">
        <v>180</v>
      </c>
      <c r="C286" s="109" t="s">
        <v>484</v>
      </c>
      <c r="D286" s="110" t="s">
        <v>99</v>
      </c>
      <c r="E286" s="111">
        <v>200</v>
      </c>
      <c r="F286" s="109" t="s">
        <v>483</v>
      </c>
      <c r="G286" s="110" t="s">
        <v>224</v>
      </c>
      <c r="H286" s="111">
        <v>200</v>
      </c>
      <c r="I286" s="109" t="s">
        <v>483</v>
      </c>
      <c r="J286" s="110" t="s">
        <v>704</v>
      </c>
      <c r="K286" s="111">
        <v>200</v>
      </c>
      <c r="L286" s="109" t="s">
        <v>484</v>
      </c>
      <c r="M286" s="110" t="s">
        <v>99</v>
      </c>
      <c r="N286" s="111">
        <v>200</v>
      </c>
    </row>
    <row r="287" spans="1:14" s="74" customFormat="1" ht="49.5" x14ac:dyDescent="0.3">
      <c r="A287" s="287" t="s">
        <v>461</v>
      </c>
      <c r="B287" s="288">
        <v>20</v>
      </c>
      <c r="C287" s="113"/>
      <c r="D287" s="110" t="s">
        <v>244</v>
      </c>
      <c r="E287" s="111">
        <v>20</v>
      </c>
      <c r="F287" s="113"/>
      <c r="G287" s="110" t="s">
        <v>244</v>
      </c>
      <c r="H287" s="111">
        <v>20</v>
      </c>
      <c r="I287" s="113"/>
      <c r="J287" s="110" t="s">
        <v>244</v>
      </c>
      <c r="K287" s="111">
        <v>20</v>
      </c>
      <c r="L287" s="113"/>
      <c r="M287" s="110" t="s">
        <v>244</v>
      </c>
      <c r="N287" s="111">
        <v>20</v>
      </c>
    </row>
    <row r="288" spans="1:14" s="74" customFormat="1" ht="33" x14ac:dyDescent="0.3">
      <c r="A288" s="287" t="s">
        <v>485</v>
      </c>
      <c r="B288" s="288">
        <v>40</v>
      </c>
      <c r="C288" s="113"/>
      <c r="D288" s="110" t="s">
        <v>250</v>
      </c>
      <c r="E288" s="111">
        <v>50</v>
      </c>
      <c r="F288" s="113"/>
      <c r="G288" s="110" t="s">
        <v>250</v>
      </c>
      <c r="H288" s="111">
        <v>50</v>
      </c>
      <c r="I288" s="113"/>
      <c r="J288" s="110" t="s">
        <v>250</v>
      </c>
      <c r="K288" s="111">
        <v>50</v>
      </c>
      <c r="L288" s="113"/>
      <c r="M288" s="110" t="s">
        <v>250</v>
      </c>
      <c r="N288" s="111">
        <v>50</v>
      </c>
    </row>
    <row r="289" spans="1:14" s="74" customFormat="1" x14ac:dyDescent="0.3">
      <c r="A289" s="287" t="s">
        <v>462</v>
      </c>
      <c r="B289" s="288">
        <v>100</v>
      </c>
      <c r="C289" s="109" t="s">
        <v>325</v>
      </c>
      <c r="D289" s="110" t="s">
        <v>81</v>
      </c>
      <c r="E289" s="111">
        <v>100</v>
      </c>
      <c r="F289" s="109" t="s">
        <v>325</v>
      </c>
      <c r="G289" s="110" t="s">
        <v>90</v>
      </c>
      <c r="H289" s="111">
        <v>100</v>
      </c>
      <c r="I289" s="109" t="s">
        <v>325</v>
      </c>
      <c r="J289" s="110" t="s">
        <v>251</v>
      </c>
      <c r="K289" s="111">
        <v>100</v>
      </c>
      <c r="L289" s="109" t="s">
        <v>325</v>
      </c>
      <c r="M289" s="110" t="s">
        <v>81</v>
      </c>
      <c r="N289" s="111">
        <v>100</v>
      </c>
    </row>
    <row r="290" spans="1:14" s="105" customFormat="1" x14ac:dyDescent="0.25">
      <c r="A290" s="289"/>
      <c r="B290" s="290"/>
      <c r="C290" s="351" t="s">
        <v>86</v>
      </c>
      <c r="D290" s="351"/>
      <c r="E290" s="114">
        <f>SUM(E283:E289)</f>
        <v>895</v>
      </c>
      <c r="F290" s="351" t="s">
        <v>86</v>
      </c>
      <c r="G290" s="351"/>
      <c r="H290" s="114">
        <f>SUM(H283:H289)</f>
        <v>875</v>
      </c>
      <c r="I290" s="351" t="s">
        <v>86</v>
      </c>
      <c r="J290" s="351"/>
      <c r="K290" s="114">
        <f>SUM(K283:K289)</f>
        <v>870</v>
      </c>
      <c r="L290" s="351" t="s">
        <v>86</v>
      </c>
      <c r="M290" s="351"/>
      <c r="N290" s="114">
        <f>SUM(N283:N289)</f>
        <v>895</v>
      </c>
    </row>
    <row r="291" spans="1:14" s="74" customFormat="1" x14ac:dyDescent="0.3">
      <c r="A291" s="287" t="s">
        <v>516</v>
      </c>
      <c r="B291" s="288">
        <v>50</v>
      </c>
      <c r="C291" s="113"/>
      <c r="D291" s="110" t="s">
        <v>114</v>
      </c>
      <c r="E291" s="111">
        <v>75</v>
      </c>
      <c r="F291" s="109" t="s">
        <v>573</v>
      </c>
      <c r="G291" s="110" t="s">
        <v>272</v>
      </c>
      <c r="H291" s="111">
        <v>75</v>
      </c>
      <c r="I291" s="117" t="s">
        <v>517</v>
      </c>
      <c r="J291" s="118" t="s">
        <v>261</v>
      </c>
      <c r="K291" s="119">
        <v>75</v>
      </c>
      <c r="L291" s="113"/>
      <c r="M291" s="110" t="s">
        <v>114</v>
      </c>
      <c r="N291" s="111">
        <v>75</v>
      </c>
    </row>
    <row r="292" spans="1:14" s="74" customFormat="1" ht="33" x14ac:dyDescent="0.3">
      <c r="A292" s="287" t="s">
        <v>514</v>
      </c>
      <c r="B292" s="288">
        <v>180</v>
      </c>
      <c r="C292" s="116"/>
      <c r="D292" s="110" t="s">
        <v>260</v>
      </c>
      <c r="E292" s="111">
        <v>200</v>
      </c>
      <c r="F292" s="116"/>
      <c r="G292" s="110" t="s">
        <v>260</v>
      </c>
      <c r="H292" s="111">
        <v>200</v>
      </c>
      <c r="I292" s="116"/>
      <c r="J292" s="110" t="s">
        <v>260</v>
      </c>
      <c r="K292" s="111">
        <v>200</v>
      </c>
      <c r="L292" s="116"/>
      <c r="M292" s="110" t="s">
        <v>260</v>
      </c>
      <c r="N292" s="111">
        <v>200</v>
      </c>
    </row>
    <row r="293" spans="1:14" s="74" customFormat="1" x14ac:dyDescent="0.3">
      <c r="A293" s="287" t="s">
        <v>462</v>
      </c>
      <c r="B293" s="288">
        <v>100</v>
      </c>
      <c r="C293" s="109" t="s">
        <v>325</v>
      </c>
      <c r="D293" s="110" t="s">
        <v>90</v>
      </c>
      <c r="E293" s="111">
        <v>100</v>
      </c>
      <c r="F293" s="109" t="s">
        <v>325</v>
      </c>
      <c r="G293" s="110" t="s">
        <v>81</v>
      </c>
      <c r="H293" s="111">
        <v>100</v>
      </c>
      <c r="I293" s="109" t="s">
        <v>325</v>
      </c>
      <c r="J293" s="110" t="s">
        <v>238</v>
      </c>
      <c r="K293" s="111">
        <v>100</v>
      </c>
      <c r="L293" s="109" t="s">
        <v>325</v>
      </c>
      <c r="M293" s="110" t="s">
        <v>90</v>
      </c>
      <c r="N293" s="111">
        <v>100</v>
      </c>
    </row>
    <row r="294" spans="1:14" s="105" customFormat="1" x14ac:dyDescent="0.25">
      <c r="A294" s="289"/>
      <c r="B294" s="290"/>
      <c r="C294" s="351" t="s">
        <v>130</v>
      </c>
      <c r="D294" s="351"/>
      <c r="E294" s="114">
        <f>SUM(E291:E293)</f>
        <v>375</v>
      </c>
      <c r="F294" s="351" t="s">
        <v>130</v>
      </c>
      <c r="G294" s="351"/>
      <c r="H294" s="114">
        <f>SUM(H291:H293)</f>
        <v>375</v>
      </c>
      <c r="I294" s="351" t="s">
        <v>130</v>
      </c>
      <c r="J294" s="351"/>
      <c r="K294" s="114">
        <f>SUM(K291:K293)</f>
        <v>375</v>
      </c>
      <c r="L294" s="351" t="s">
        <v>130</v>
      </c>
      <c r="M294" s="351"/>
      <c r="N294" s="114">
        <f>SUM(N291:N293)</f>
        <v>375</v>
      </c>
    </row>
    <row r="295" spans="1:14" s="105" customFormat="1" x14ac:dyDescent="0.25">
      <c r="A295" s="289"/>
      <c r="B295" s="290"/>
      <c r="C295" s="351" t="s">
        <v>705</v>
      </c>
      <c r="D295" s="351"/>
      <c r="E295" s="115">
        <f>E294+E290+E282</f>
        <v>1810</v>
      </c>
      <c r="F295" s="351" t="s">
        <v>705</v>
      </c>
      <c r="G295" s="351"/>
      <c r="H295" s="115">
        <f>H294+H290+H282</f>
        <v>1790</v>
      </c>
      <c r="I295" s="351" t="s">
        <v>705</v>
      </c>
      <c r="J295" s="351"/>
      <c r="K295" s="115">
        <f>K294+K290+K282</f>
        <v>1805</v>
      </c>
      <c r="L295" s="351" t="s">
        <v>705</v>
      </c>
      <c r="M295" s="351"/>
      <c r="N295" s="115">
        <f>N294+N290+N282</f>
        <v>1810</v>
      </c>
    </row>
    <row r="296" spans="1:14" s="74" customFormat="1" x14ac:dyDescent="0.3">
      <c r="A296" s="287" t="s">
        <v>451</v>
      </c>
      <c r="B296" s="288">
        <v>10</v>
      </c>
      <c r="C296" s="109" t="s">
        <v>320</v>
      </c>
      <c r="D296" s="110" t="s">
        <v>79</v>
      </c>
      <c r="E296" s="111">
        <v>10</v>
      </c>
      <c r="F296" s="109" t="s">
        <v>320</v>
      </c>
      <c r="G296" s="110" t="s">
        <v>79</v>
      </c>
      <c r="H296" s="111">
        <v>10</v>
      </c>
      <c r="I296" s="109" t="s">
        <v>320</v>
      </c>
      <c r="J296" s="110" t="s">
        <v>79</v>
      </c>
      <c r="K296" s="111">
        <v>10</v>
      </c>
      <c r="L296" s="109" t="s">
        <v>320</v>
      </c>
      <c r="M296" s="110" t="s">
        <v>79</v>
      </c>
      <c r="N296" s="111">
        <v>10</v>
      </c>
    </row>
    <row r="297" spans="1:14" s="74" customFormat="1" ht="33" x14ac:dyDescent="0.3">
      <c r="A297" s="287" t="s">
        <v>604</v>
      </c>
      <c r="B297" s="288">
        <v>90</v>
      </c>
      <c r="C297" s="123" t="s">
        <v>672</v>
      </c>
      <c r="D297" s="110" t="s">
        <v>308</v>
      </c>
      <c r="E297" s="111">
        <v>90</v>
      </c>
      <c r="F297" s="109" t="s">
        <v>608</v>
      </c>
      <c r="G297" s="110" t="s">
        <v>294</v>
      </c>
      <c r="H297" s="111">
        <v>120</v>
      </c>
      <c r="I297" s="113" t="s">
        <v>605</v>
      </c>
      <c r="J297" s="110" t="s">
        <v>281</v>
      </c>
      <c r="K297" s="111">
        <v>120</v>
      </c>
      <c r="L297" s="123" t="s">
        <v>672</v>
      </c>
      <c r="M297" s="110" t="s">
        <v>308</v>
      </c>
      <c r="N297" s="111">
        <v>90</v>
      </c>
    </row>
    <row r="298" spans="1:14" s="74" customFormat="1" ht="33" x14ac:dyDescent="0.3">
      <c r="A298" s="287" t="s">
        <v>476</v>
      </c>
      <c r="B298" s="288">
        <v>150</v>
      </c>
      <c r="C298" s="109" t="s">
        <v>478</v>
      </c>
      <c r="D298" s="110" t="s">
        <v>285</v>
      </c>
      <c r="E298" s="111">
        <v>150</v>
      </c>
      <c r="F298" s="109" t="s">
        <v>706</v>
      </c>
      <c r="G298" s="110" t="s">
        <v>707</v>
      </c>
      <c r="H298" s="111">
        <v>150</v>
      </c>
      <c r="I298" s="109" t="s">
        <v>477</v>
      </c>
      <c r="J298" s="110" t="s">
        <v>569</v>
      </c>
      <c r="K298" s="111">
        <v>150</v>
      </c>
      <c r="L298" s="109" t="s">
        <v>478</v>
      </c>
      <c r="M298" s="110" t="s">
        <v>285</v>
      </c>
      <c r="N298" s="111">
        <v>150</v>
      </c>
    </row>
    <row r="299" spans="1:14" s="74" customFormat="1" ht="49.5" x14ac:dyDescent="0.3">
      <c r="A299" s="287" t="s">
        <v>457</v>
      </c>
      <c r="B299" s="288">
        <v>180</v>
      </c>
      <c r="C299" s="109" t="s">
        <v>586</v>
      </c>
      <c r="D299" s="110" t="s">
        <v>15</v>
      </c>
      <c r="E299" s="111">
        <v>200</v>
      </c>
      <c r="F299" s="113" t="s">
        <v>458</v>
      </c>
      <c r="G299" s="110" t="s">
        <v>101</v>
      </c>
      <c r="H299" s="111">
        <v>200</v>
      </c>
      <c r="I299" s="109" t="s">
        <v>458</v>
      </c>
      <c r="J299" s="110" t="s">
        <v>14</v>
      </c>
      <c r="K299" s="111">
        <v>200</v>
      </c>
      <c r="L299" s="109" t="s">
        <v>586</v>
      </c>
      <c r="M299" s="110" t="s">
        <v>15</v>
      </c>
      <c r="N299" s="111">
        <v>200</v>
      </c>
    </row>
    <row r="300" spans="1:14" s="74" customFormat="1" ht="49.5" x14ac:dyDescent="0.3">
      <c r="A300" s="287" t="s">
        <v>461</v>
      </c>
      <c r="B300" s="288">
        <v>30</v>
      </c>
      <c r="C300" s="113"/>
      <c r="D300" s="110" t="s">
        <v>244</v>
      </c>
      <c r="E300" s="111">
        <v>40</v>
      </c>
      <c r="F300" s="113"/>
      <c r="G300" s="110" t="s">
        <v>244</v>
      </c>
      <c r="H300" s="111">
        <v>40</v>
      </c>
      <c r="I300" s="113"/>
      <c r="J300" s="110" t="s">
        <v>244</v>
      </c>
      <c r="K300" s="111">
        <v>40</v>
      </c>
      <c r="L300" s="113"/>
      <c r="M300" s="110" t="s">
        <v>244</v>
      </c>
      <c r="N300" s="111">
        <v>40</v>
      </c>
    </row>
    <row r="301" spans="1:14" s="74" customFormat="1" x14ac:dyDescent="0.3">
      <c r="A301" s="287" t="s">
        <v>462</v>
      </c>
      <c r="B301" s="288">
        <v>100</v>
      </c>
      <c r="C301" s="109" t="s">
        <v>325</v>
      </c>
      <c r="D301" s="110" t="s">
        <v>81</v>
      </c>
      <c r="E301" s="111">
        <v>100</v>
      </c>
      <c r="F301" s="109" t="s">
        <v>325</v>
      </c>
      <c r="G301" s="110" t="s">
        <v>90</v>
      </c>
      <c r="H301" s="111">
        <v>100</v>
      </c>
      <c r="I301" s="109" t="s">
        <v>325</v>
      </c>
      <c r="J301" s="110" t="s">
        <v>515</v>
      </c>
      <c r="K301" s="111">
        <v>100</v>
      </c>
      <c r="L301" s="109" t="s">
        <v>325</v>
      </c>
      <c r="M301" s="110" t="s">
        <v>81</v>
      </c>
      <c r="N301" s="111">
        <v>100</v>
      </c>
    </row>
    <row r="302" spans="1:14" s="105" customFormat="1" x14ac:dyDescent="0.25">
      <c r="A302" s="289"/>
      <c r="B302" s="290"/>
      <c r="C302" s="351" t="s">
        <v>82</v>
      </c>
      <c r="D302" s="351"/>
      <c r="E302" s="114">
        <f>SUM(E296:E301)</f>
        <v>590</v>
      </c>
      <c r="F302" s="351" t="s">
        <v>82</v>
      </c>
      <c r="G302" s="351"/>
      <c r="H302" s="114">
        <f>SUM(H296:H301)</f>
        <v>620</v>
      </c>
      <c r="I302" s="351" t="s">
        <v>82</v>
      </c>
      <c r="J302" s="351"/>
      <c r="K302" s="114">
        <f>SUM(K296:K301)</f>
        <v>620</v>
      </c>
      <c r="L302" s="351" t="s">
        <v>82</v>
      </c>
      <c r="M302" s="351"/>
      <c r="N302" s="114">
        <f>SUM(N296:N301)</f>
        <v>590</v>
      </c>
    </row>
    <row r="303" spans="1:14" s="74" customFormat="1" ht="49.5" x14ac:dyDescent="0.3">
      <c r="A303" s="287" t="s">
        <v>463</v>
      </c>
      <c r="B303" s="288">
        <v>60</v>
      </c>
      <c r="C303" s="109" t="s">
        <v>598</v>
      </c>
      <c r="D303" s="110" t="s">
        <v>290</v>
      </c>
      <c r="E303" s="111">
        <v>60</v>
      </c>
      <c r="F303" s="109" t="s">
        <v>614</v>
      </c>
      <c r="G303" s="110" t="s">
        <v>310</v>
      </c>
      <c r="H303" s="111">
        <v>60</v>
      </c>
      <c r="I303" s="109" t="s">
        <v>496</v>
      </c>
      <c r="J303" s="110" t="s">
        <v>257</v>
      </c>
      <c r="K303" s="111">
        <v>60</v>
      </c>
      <c r="L303" s="109" t="s">
        <v>436</v>
      </c>
      <c r="M303" s="110" t="s">
        <v>437</v>
      </c>
      <c r="N303" s="111">
        <v>60</v>
      </c>
    </row>
    <row r="304" spans="1:14" s="74" customFormat="1" ht="66" x14ac:dyDescent="0.3">
      <c r="A304" s="287" t="s">
        <v>502</v>
      </c>
      <c r="B304" s="288">
        <v>200</v>
      </c>
      <c r="C304" s="109" t="s">
        <v>503</v>
      </c>
      <c r="D304" s="110" t="s">
        <v>212</v>
      </c>
      <c r="E304" s="111">
        <v>210</v>
      </c>
      <c r="F304" s="109" t="s">
        <v>506</v>
      </c>
      <c r="G304" s="110" t="s">
        <v>507</v>
      </c>
      <c r="H304" s="111">
        <v>200</v>
      </c>
      <c r="I304" s="113" t="s">
        <v>561</v>
      </c>
      <c r="J304" s="110" t="s">
        <v>562</v>
      </c>
      <c r="K304" s="111">
        <v>200</v>
      </c>
      <c r="L304" s="109" t="s">
        <v>503</v>
      </c>
      <c r="M304" s="110" t="s">
        <v>212</v>
      </c>
      <c r="N304" s="111">
        <v>210</v>
      </c>
    </row>
    <row r="305" spans="1:14" s="74" customFormat="1" ht="49.5" x14ac:dyDescent="0.3">
      <c r="A305" s="287" t="s">
        <v>563</v>
      </c>
      <c r="B305" s="288">
        <v>90</v>
      </c>
      <c r="C305" s="113" t="s">
        <v>473</v>
      </c>
      <c r="D305" s="110" t="s">
        <v>309</v>
      </c>
      <c r="E305" s="111">
        <v>90</v>
      </c>
      <c r="F305" s="109" t="s">
        <v>564</v>
      </c>
      <c r="G305" s="110" t="s">
        <v>271</v>
      </c>
      <c r="H305" s="111">
        <v>90</v>
      </c>
      <c r="I305" s="113" t="s">
        <v>681</v>
      </c>
      <c r="J305" s="110" t="s">
        <v>304</v>
      </c>
      <c r="K305" s="111">
        <v>95</v>
      </c>
      <c r="L305" s="113" t="s">
        <v>473</v>
      </c>
      <c r="M305" s="110" t="s">
        <v>309</v>
      </c>
      <c r="N305" s="111">
        <v>90</v>
      </c>
    </row>
    <row r="306" spans="1:14" s="74" customFormat="1" ht="33" x14ac:dyDescent="0.3">
      <c r="A306" s="287" t="s">
        <v>476</v>
      </c>
      <c r="B306" s="288">
        <v>150</v>
      </c>
      <c r="C306" s="109" t="s">
        <v>477</v>
      </c>
      <c r="D306" s="110" t="s">
        <v>83</v>
      </c>
      <c r="E306" s="111">
        <v>150</v>
      </c>
      <c r="F306" s="109" t="s">
        <v>478</v>
      </c>
      <c r="G306" s="110" t="s">
        <v>285</v>
      </c>
      <c r="H306" s="111">
        <v>150</v>
      </c>
      <c r="I306" s="109" t="s">
        <v>706</v>
      </c>
      <c r="J306" s="110" t="s">
        <v>707</v>
      </c>
      <c r="K306" s="111">
        <v>150</v>
      </c>
      <c r="L306" s="109" t="s">
        <v>477</v>
      </c>
      <c r="M306" s="110" t="s">
        <v>83</v>
      </c>
      <c r="N306" s="111">
        <v>150</v>
      </c>
    </row>
    <row r="307" spans="1:14" s="74" customFormat="1" ht="66" x14ac:dyDescent="0.3">
      <c r="A307" s="287" t="s">
        <v>481</v>
      </c>
      <c r="B307" s="288">
        <v>180</v>
      </c>
      <c r="C307" s="109" t="s">
        <v>483</v>
      </c>
      <c r="D307" s="110" t="s">
        <v>224</v>
      </c>
      <c r="E307" s="111">
        <v>200</v>
      </c>
      <c r="F307" s="109" t="s">
        <v>484</v>
      </c>
      <c r="G307" s="110" t="s">
        <v>104</v>
      </c>
      <c r="H307" s="111">
        <v>200</v>
      </c>
      <c r="I307" s="109" t="s">
        <v>572</v>
      </c>
      <c r="J307" s="110" t="s">
        <v>102</v>
      </c>
      <c r="K307" s="111">
        <v>200</v>
      </c>
      <c r="L307" s="109" t="s">
        <v>483</v>
      </c>
      <c r="M307" s="110" t="s">
        <v>224</v>
      </c>
      <c r="N307" s="111">
        <v>200</v>
      </c>
    </row>
    <row r="308" spans="1:14" s="74" customFormat="1" ht="49.5" x14ac:dyDescent="0.3">
      <c r="A308" s="287" t="s">
        <v>461</v>
      </c>
      <c r="B308" s="288">
        <v>20</v>
      </c>
      <c r="C308" s="113"/>
      <c r="D308" s="110" t="s">
        <v>244</v>
      </c>
      <c r="E308" s="111">
        <v>20</v>
      </c>
      <c r="F308" s="113"/>
      <c r="G308" s="110" t="s">
        <v>244</v>
      </c>
      <c r="H308" s="111">
        <v>20</v>
      </c>
      <c r="I308" s="113"/>
      <c r="J308" s="110" t="s">
        <v>244</v>
      </c>
      <c r="K308" s="111">
        <v>20</v>
      </c>
      <c r="L308" s="113"/>
      <c r="M308" s="110" t="s">
        <v>244</v>
      </c>
      <c r="N308" s="111">
        <v>20</v>
      </c>
    </row>
    <row r="309" spans="1:14" s="74" customFormat="1" ht="33" x14ac:dyDescent="0.3">
      <c r="A309" s="287" t="s">
        <v>485</v>
      </c>
      <c r="B309" s="288">
        <v>40</v>
      </c>
      <c r="C309" s="113"/>
      <c r="D309" s="110" t="s">
        <v>250</v>
      </c>
      <c r="E309" s="111">
        <v>50</v>
      </c>
      <c r="F309" s="113"/>
      <c r="G309" s="110" t="s">
        <v>250</v>
      </c>
      <c r="H309" s="111">
        <v>50</v>
      </c>
      <c r="I309" s="113"/>
      <c r="J309" s="110" t="s">
        <v>250</v>
      </c>
      <c r="K309" s="111">
        <v>50</v>
      </c>
      <c r="L309" s="113"/>
      <c r="M309" s="110" t="s">
        <v>250</v>
      </c>
      <c r="N309" s="111">
        <v>50</v>
      </c>
    </row>
    <row r="310" spans="1:14" s="74" customFormat="1" x14ac:dyDescent="0.3">
      <c r="A310" s="287" t="s">
        <v>462</v>
      </c>
      <c r="B310" s="288">
        <v>100</v>
      </c>
      <c r="C310" s="109" t="s">
        <v>325</v>
      </c>
      <c r="D310" s="110" t="s">
        <v>90</v>
      </c>
      <c r="E310" s="111">
        <v>100</v>
      </c>
      <c r="F310" s="109" t="s">
        <v>325</v>
      </c>
      <c r="G310" s="110" t="s">
        <v>81</v>
      </c>
      <c r="H310" s="111">
        <v>100</v>
      </c>
      <c r="I310" s="109" t="s">
        <v>325</v>
      </c>
      <c r="J310" s="110" t="s">
        <v>238</v>
      </c>
      <c r="K310" s="111">
        <v>100</v>
      </c>
      <c r="L310" s="109" t="s">
        <v>325</v>
      </c>
      <c r="M310" s="110" t="s">
        <v>90</v>
      </c>
      <c r="N310" s="111">
        <v>100</v>
      </c>
    </row>
    <row r="311" spans="1:14" s="105" customFormat="1" x14ac:dyDescent="0.25">
      <c r="A311" s="289"/>
      <c r="B311" s="290"/>
      <c r="C311" s="351" t="s">
        <v>86</v>
      </c>
      <c r="D311" s="351"/>
      <c r="E311" s="114">
        <f>SUM(E303:E310)</f>
        <v>880</v>
      </c>
      <c r="F311" s="351" t="s">
        <v>86</v>
      </c>
      <c r="G311" s="351"/>
      <c r="H311" s="114">
        <f>SUM(H303:H310)</f>
        <v>870</v>
      </c>
      <c r="I311" s="351" t="s">
        <v>86</v>
      </c>
      <c r="J311" s="351"/>
      <c r="K311" s="114">
        <f>SUM(K303:K310)</f>
        <v>875</v>
      </c>
      <c r="L311" s="351" t="s">
        <v>86</v>
      </c>
      <c r="M311" s="351"/>
      <c r="N311" s="114">
        <f>SUM(N303:N310)</f>
        <v>880</v>
      </c>
    </row>
    <row r="312" spans="1:14" s="74" customFormat="1" x14ac:dyDescent="0.3">
      <c r="A312" s="287" t="s">
        <v>183</v>
      </c>
      <c r="B312" s="288">
        <v>50</v>
      </c>
      <c r="C312" s="109" t="s">
        <v>592</v>
      </c>
      <c r="D312" s="110" t="s">
        <v>277</v>
      </c>
      <c r="E312" s="111">
        <v>75</v>
      </c>
      <c r="F312" s="109" t="s">
        <v>708</v>
      </c>
      <c r="G312" s="110" t="s">
        <v>709</v>
      </c>
      <c r="H312" s="111">
        <v>75</v>
      </c>
      <c r="I312" s="109" t="s">
        <v>592</v>
      </c>
      <c r="J312" s="110" t="s">
        <v>277</v>
      </c>
      <c r="K312" s="111">
        <v>75</v>
      </c>
      <c r="L312" s="109" t="s">
        <v>592</v>
      </c>
      <c r="M312" s="110" t="s">
        <v>277</v>
      </c>
      <c r="N312" s="111">
        <v>75</v>
      </c>
    </row>
    <row r="313" spans="1:14" s="74" customFormat="1" ht="33" x14ac:dyDescent="0.3">
      <c r="A313" s="287" t="s">
        <v>488</v>
      </c>
      <c r="B313" s="288">
        <v>180</v>
      </c>
      <c r="C313" s="116"/>
      <c r="D313" s="110" t="s">
        <v>278</v>
      </c>
      <c r="E313" s="111">
        <v>200</v>
      </c>
      <c r="F313" s="116"/>
      <c r="G313" s="110" t="s">
        <v>267</v>
      </c>
      <c r="H313" s="111">
        <v>200</v>
      </c>
      <c r="I313" s="116"/>
      <c r="J313" s="110" t="s">
        <v>295</v>
      </c>
      <c r="K313" s="111">
        <v>200</v>
      </c>
      <c r="L313" s="116"/>
      <c r="M313" s="110" t="s">
        <v>278</v>
      </c>
      <c r="N313" s="111">
        <v>200</v>
      </c>
    </row>
    <row r="314" spans="1:14" s="74" customFormat="1" x14ac:dyDescent="0.3">
      <c r="A314" s="287" t="s">
        <v>462</v>
      </c>
      <c r="B314" s="288">
        <v>100</v>
      </c>
      <c r="C314" s="109" t="s">
        <v>325</v>
      </c>
      <c r="D314" s="110" t="s">
        <v>238</v>
      </c>
      <c r="E314" s="111">
        <v>100</v>
      </c>
      <c r="F314" s="109" t="s">
        <v>325</v>
      </c>
      <c r="G314" s="110" t="s">
        <v>251</v>
      </c>
      <c r="H314" s="111">
        <v>100</v>
      </c>
      <c r="I314" s="109" t="s">
        <v>325</v>
      </c>
      <c r="J314" s="110" t="s">
        <v>103</v>
      </c>
      <c r="K314" s="111">
        <v>100</v>
      </c>
      <c r="L314" s="109" t="s">
        <v>325</v>
      </c>
      <c r="M314" s="110" t="s">
        <v>238</v>
      </c>
      <c r="N314" s="111">
        <v>100</v>
      </c>
    </row>
    <row r="315" spans="1:14" s="105" customFormat="1" x14ac:dyDescent="0.25">
      <c r="A315" s="289"/>
      <c r="B315" s="290"/>
      <c r="C315" s="351" t="s">
        <v>130</v>
      </c>
      <c r="D315" s="351"/>
      <c r="E315" s="114">
        <f>SUM(E312:E314)</f>
        <v>375</v>
      </c>
      <c r="F315" s="351" t="s">
        <v>130</v>
      </c>
      <c r="G315" s="351"/>
      <c r="H315" s="114">
        <f>SUM(H312:H314)</f>
        <v>375</v>
      </c>
      <c r="I315" s="351" t="s">
        <v>130</v>
      </c>
      <c r="J315" s="351"/>
      <c r="K315" s="114">
        <f>SUM(K312:K314)</f>
        <v>375</v>
      </c>
      <c r="L315" s="351" t="s">
        <v>130</v>
      </c>
      <c r="M315" s="351"/>
      <c r="N315" s="114">
        <f>SUM(N312:N314)</f>
        <v>375</v>
      </c>
    </row>
    <row r="316" spans="1:14" s="105" customFormat="1" x14ac:dyDescent="0.25">
      <c r="A316" s="289"/>
      <c r="B316" s="290"/>
      <c r="C316" s="351" t="s">
        <v>710</v>
      </c>
      <c r="D316" s="351"/>
      <c r="E316" s="115">
        <f>E315+E311+E302</f>
        <v>1845</v>
      </c>
      <c r="F316" s="351" t="s">
        <v>710</v>
      </c>
      <c r="G316" s="351"/>
      <c r="H316" s="115">
        <f>H315+H311+H302</f>
        <v>1865</v>
      </c>
      <c r="I316" s="351" t="s">
        <v>710</v>
      </c>
      <c r="J316" s="351"/>
      <c r="K316" s="115">
        <f>K315+K311+K302</f>
        <v>1870</v>
      </c>
      <c r="L316" s="351" t="s">
        <v>710</v>
      </c>
      <c r="M316" s="351"/>
      <c r="N316" s="115">
        <f>N315+N311+N302</f>
        <v>1845</v>
      </c>
    </row>
    <row r="317" spans="1:14" s="112" customFormat="1" x14ac:dyDescent="0.25">
      <c r="A317" s="287" t="s">
        <v>451</v>
      </c>
      <c r="B317" s="288">
        <v>10</v>
      </c>
      <c r="C317" s="109" t="s">
        <v>320</v>
      </c>
      <c r="D317" s="110" t="s">
        <v>79</v>
      </c>
      <c r="E317" s="111">
        <v>10</v>
      </c>
      <c r="F317" s="109" t="s">
        <v>320</v>
      </c>
      <c r="G317" s="110" t="s">
        <v>79</v>
      </c>
      <c r="H317" s="111">
        <v>10</v>
      </c>
      <c r="I317" s="109" t="s">
        <v>320</v>
      </c>
      <c r="J317" s="110" t="s">
        <v>79</v>
      </c>
      <c r="K317" s="111">
        <v>10</v>
      </c>
      <c r="L317" s="109" t="s">
        <v>320</v>
      </c>
      <c r="M317" s="110" t="s">
        <v>79</v>
      </c>
      <c r="N317" s="111">
        <v>10</v>
      </c>
    </row>
    <row r="318" spans="1:14" s="112" customFormat="1" x14ac:dyDescent="0.25">
      <c r="A318" s="287" t="s">
        <v>451</v>
      </c>
      <c r="B318" s="288">
        <v>10</v>
      </c>
      <c r="C318" s="109" t="s">
        <v>321</v>
      </c>
      <c r="D318" s="110" t="s">
        <v>80</v>
      </c>
      <c r="E318" s="111">
        <v>15</v>
      </c>
      <c r="F318" s="109" t="s">
        <v>321</v>
      </c>
      <c r="G318" s="110" t="s">
        <v>80</v>
      </c>
      <c r="H318" s="111">
        <v>15</v>
      </c>
      <c r="I318" s="109" t="s">
        <v>321</v>
      </c>
      <c r="J318" s="110" t="s">
        <v>80</v>
      </c>
      <c r="K318" s="111">
        <v>15</v>
      </c>
      <c r="L318" s="109" t="s">
        <v>321</v>
      </c>
      <c r="M318" s="110" t="s">
        <v>80</v>
      </c>
      <c r="N318" s="111">
        <v>15</v>
      </c>
    </row>
    <row r="319" spans="1:14" s="74" customFormat="1" x14ac:dyDescent="0.3">
      <c r="A319" s="287" t="s">
        <v>178</v>
      </c>
      <c r="B319" s="288">
        <v>40</v>
      </c>
      <c r="C319" s="109" t="s">
        <v>322</v>
      </c>
      <c r="D319" s="110" t="s">
        <v>168</v>
      </c>
      <c r="E319" s="111">
        <v>40</v>
      </c>
      <c r="F319" s="109" t="s">
        <v>322</v>
      </c>
      <c r="G319" s="110" t="s">
        <v>168</v>
      </c>
      <c r="H319" s="111">
        <v>40</v>
      </c>
      <c r="I319" s="109" t="s">
        <v>322</v>
      </c>
      <c r="J319" s="110" t="s">
        <v>168</v>
      </c>
      <c r="K319" s="111">
        <v>40</v>
      </c>
      <c r="L319" s="109" t="s">
        <v>322</v>
      </c>
      <c r="M319" s="110" t="s">
        <v>168</v>
      </c>
      <c r="N319" s="111">
        <v>40</v>
      </c>
    </row>
    <row r="320" spans="1:14" s="74" customFormat="1" ht="49.5" x14ac:dyDescent="0.3">
      <c r="A320" s="287" t="s">
        <v>452</v>
      </c>
      <c r="B320" s="288">
        <v>150</v>
      </c>
      <c r="C320" s="109" t="s">
        <v>454</v>
      </c>
      <c r="D320" s="110" t="s">
        <v>196</v>
      </c>
      <c r="E320" s="111">
        <v>210</v>
      </c>
      <c r="F320" s="109" t="s">
        <v>554</v>
      </c>
      <c r="G320" s="110" t="s">
        <v>317</v>
      </c>
      <c r="H320" s="111">
        <v>210</v>
      </c>
      <c r="I320" s="109" t="s">
        <v>454</v>
      </c>
      <c r="J320" s="110" t="s">
        <v>455</v>
      </c>
      <c r="K320" s="111">
        <v>200</v>
      </c>
      <c r="L320" s="109" t="s">
        <v>454</v>
      </c>
      <c r="M320" s="110" t="s">
        <v>196</v>
      </c>
      <c r="N320" s="111">
        <v>210</v>
      </c>
    </row>
    <row r="321" spans="1:14" s="74" customFormat="1" ht="49.5" x14ac:dyDescent="0.3">
      <c r="A321" s="287" t="s">
        <v>457</v>
      </c>
      <c r="B321" s="288">
        <v>180</v>
      </c>
      <c r="C321" s="113" t="s">
        <v>458</v>
      </c>
      <c r="D321" s="110" t="s">
        <v>101</v>
      </c>
      <c r="E321" s="111">
        <v>200</v>
      </c>
      <c r="F321" s="109" t="s">
        <v>586</v>
      </c>
      <c r="G321" s="110" t="s">
        <v>15</v>
      </c>
      <c r="H321" s="111">
        <v>200</v>
      </c>
      <c r="I321" s="113" t="s">
        <v>459</v>
      </c>
      <c r="J321" s="110" t="s">
        <v>95</v>
      </c>
      <c r="K321" s="111">
        <v>200</v>
      </c>
      <c r="L321" s="113" t="s">
        <v>458</v>
      </c>
      <c r="M321" s="110" t="s">
        <v>101</v>
      </c>
      <c r="N321" s="111">
        <v>200</v>
      </c>
    </row>
    <row r="322" spans="1:14" s="74" customFormat="1" ht="49.5" x14ac:dyDescent="0.3">
      <c r="A322" s="287" t="s">
        <v>461</v>
      </c>
      <c r="B322" s="288">
        <v>30</v>
      </c>
      <c r="C322" s="113"/>
      <c r="D322" s="110" t="s">
        <v>244</v>
      </c>
      <c r="E322" s="111">
        <v>40</v>
      </c>
      <c r="F322" s="113"/>
      <c r="G322" s="110" t="s">
        <v>244</v>
      </c>
      <c r="H322" s="111">
        <v>40</v>
      </c>
      <c r="I322" s="113"/>
      <c r="J322" s="110" t="s">
        <v>244</v>
      </c>
      <c r="K322" s="111">
        <v>40</v>
      </c>
      <c r="L322" s="113"/>
      <c r="M322" s="110" t="s">
        <v>244</v>
      </c>
      <c r="N322" s="111">
        <v>40</v>
      </c>
    </row>
    <row r="323" spans="1:14" s="74" customFormat="1" x14ac:dyDescent="0.3">
      <c r="A323" s="287" t="s">
        <v>462</v>
      </c>
      <c r="B323" s="288">
        <v>100</v>
      </c>
      <c r="C323" s="109" t="s">
        <v>325</v>
      </c>
      <c r="D323" s="110" t="s">
        <v>90</v>
      </c>
      <c r="E323" s="111">
        <v>100</v>
      </c>
      <c r="F323" s="109" t="s">
        <v>325</v>
      </c>
      <c r="G323" s="110" t="s">
        <v>103</v>
      </c>
      <c r="H323" s="111">
        <v>100</v>
      </c>
      <c r="I323" s="109" t="s">
        <v>325</v>
      </c>
      <c r="J323" s="110" t="s">
        <v>515</v>
      </c>
      <c r="K323" s="111">
        <v>100</v>
      </c>
      <c r="L323" s="109" t="s">
        <v>325</v>
      </c>
      <c r="M323" s="110" t="s">
        <v>90</v>
      </c>
      <c r="N323" s="111">
        <v>100</v>
      </c>
    </row>
    <row r="324" spans="1:14" s="105" customFormat="1" x14ac:dyDescent="0.25">
      <c r="A324" s="289"/>
      <c r="B324" s="290"/>
      <c r="C324" s="351" t="s">
        <v>82</v>
      </c>
      <c r="D324" s="351"/>
      <c r="E324" s="114">
        <f>SUM(E317:E323)</f>
        <v>615</v>
      </c>
      <c r="F324" s="351" t="s">
        <v>82</v>
      </c>
      <c r="G324" s="351"/>
      <c r="H324" s="114">
        <f>SUM(H317:H323)</f>
        <v>615</v>
      </c>
      <c r="I324" s="351" t="s">
        <v>82</v>
      </c>
      <c r="J324" s="351"/>
      <c r="K324" s="114">
        <f>SUM(K317:K323)</f>
        <v>605</v>
      </c>
      <c r="L324" s="351" t="s">
        <v>82</v>
      </c>
      <c r="M324" s="351"/>
      <c r="N324" s="114">
        <f>SUM(N317:N323)</f>
        <v>615</v>
      </c>
    </row>
    <row r="325" spans="1:14" s="74" customFormat="1" ht="49.5" x14ac:dyDescent="0.3">
      <c r="A325" s="287" t="s">
        <v>463</v>
      </c>
      <c r="B325" s="288">
        <v>60</v>
      </c>
      <c r="C325" s="109" t="s">
        <v>614</v>
      </c>
      <c r="D325" s="110" t="s">
        <v>310</v>
      </c>
      <c r="E325" s="111">
        <v>60</v>
      </c>
      <c r="F325" s="109" t="s">
        <v>598</v>
      </c>
      <c r="G325" s="110" t="s">
        <v>290</v>
      </c>
      <c r="H325" s="111">
        <v>60</v>
      </c>
      <c r="I325" s="113" t="s">
        <v>384</v>
      </c>
      <c r="J325" s="110" t="s">
        <v>314</v>
      </c>
      <c r="K325" s="111">
        <v>60</v>
      </c>
      <c r="L325" s="109" t="s">
        <v>438</v>
      </c>
      <c r="M325" s="110" t="s">
        <v>439</v>
      </c>
      <c r="N325" s="111">
        <v>60</v>
      </c>
    </row>
    <row r="326" spans="1:14" s="74" customFormat="1" ht="33" x14ac:dyDescent="0.3">
      <c r="A326" s="287" t="s">
        <v>466</v>
      </c>
      <c r="B326" s="288">
        <v>200</v>
      </c>
      <c r="C326" s="113" t="s">
        <v>467</v>
      </c>
      <c r="D326" s="110" t="s">
        <v>247</v>
      </c>
      <c r="E326" s="111">
        <v>225</v>
      </c>
      <c r="F326" s="109" t="s">
        <v>470</v>
      </c>
      <c r="G326" s="110" t="s">
        <v>471</v>
      </c>
      <c r="H326" s="111">
        <v>200</v>
      </c>
      <c r="I326" s="109" t="s">
        <v>539</v>
      </c>
      <c r="J326" s="110" t="s">
        <v>540</v>
      </c>
      <c r="K326" s="111">
        <v>200</v>
      </c>
      <c r="L326" s="113" t="s">
        <v>467</v>
      </c>
      <c r="M326" s="110" t="s">
        <v>247</v>
      </c>
      <c r="N326" s="111">
        <v>225</v>
      </c>
    </row>
    <row r="327" spans="1:14" s="74" customFormat="1" ht="49.5" x14ac:dyDescent="0.3">
      <c r="A327" s="287" t="s">
        <v>472</v>
      </c>
      <c r="B327" s="288">
        <v>90</v>
      </c>
      <c r="C327" s="109" t="s">
        <v>474</v>
      </c>
      <c r="D327" s="110" t="s">
        <v>311</v>
      </c>
      <c r="E327" s="111">
        <v>90</v>
      </c>
      <c r="F327" s="109" t="s">
        <v>473</v>
      </c>
      <c r="G327" s="110" t="s">
        <v>249</v>
      </c>
      <c r="H327" s="111">
        <v>90</v>
      </c>
      <c r="I327" s="109" t="s">
        <v>711</v>
      </c>
      <c r="J327" s="110" t="s">
        <v>712</v>
      </c>
      <c r="K327" s="111">
        <v>90</v>
      </c>
      <c r="L327" s="109" t="s">
        <v>474</v>
      </c>
      <c r="M327" s="110" t="s">
        <v>311</v>
      </c>
      <c r="N327" s="111">
        <v>90</v>
      </c>
    </row>
    <row r="328" spans="1:14" s="74" customFormat="1" ht="49.5" x14ac:dyDescent="0.3">
      <c r="A328" s="287" t="s">
        <v>528</v>
      </c>
      <c r="B328" s="288">
        <v>150</v>
      </c>
      <c r="C328" s="109" t="s">
        <v>530</v>
      </c>
      <c r="D328" s="110" t="s">
        <v>297</v>
      </c>
      <c r="E328" s="111">
        <v>150</v>
      </c>
      <c r="F328" s="116" t="s">
        <v>531</v>
      </c>
      <c r="G328" s="110" t="s">
        <v>292</v>
      </c>
      <c r="H328" s="111">
        <v>150</v>
      </c>
      <c r="I328" s="109" t="s">
        <v>713</v>
      </c>
      <c r="J328" s="110" t="s">
        <v>714</v>
      </c>
      <c r="K328" s="111">
        <v>150</v>
      </c>
      <c r="L328" s="109" t="s">
        <v>530</v>
      </c>
      <c r="M328" s="110" t="s">
        <v>297</v>
      </c>
      <c r="N328" s="111">
        <v>150</v>
      </c>
    </row>
    <row r="329" spans="1:14" s="74" customFormat="1" ht="66" x14ac:dyDescent="0.3">
      <c r="A329" s="287" t="s">
        <v>481</v>
      </c>
      <c r="B329" s="288">
        <v>180</v>
      </c>
      <c r="C329" s="113" t="s">
        <v>572</v>
      </c>
      <c r="D329" s="110" t="s">
        <v>102</v>
      </c>
      <c r="E329" s="111">
        <v>200</v>
      </c>
      <c r="F329" s="113" t="s">
        <v>483</v>
      </c>
      <c r="G329" s="110" t="s">
        <v>105</v>
      </c>
      <c r="H329" s="111">
        <v>200</v>
      </c>
      <c r="I329" s="113" t="s">
        <v>484</v>
      </c>
      <c r="J329" s="110" t="s">
        <v>99</v>
      </c>
      <c r="K329" s="111">
        <v>200</v>
      </c>
      <c r="L329" s="113" t="s">
        <v>572</v>
      </c>
      <c r="M329" s="110" t="s">
        <v>102</v>
      </c>
      <c r="N329" s="111">
        <v>200</v>
      </c>
    </row>
    <row r="330" spans="1:14" s="74" customFormat="1" ht="49.5" x14ac:dyDescent="0.3">
      <c r="A330" s="287" t="s">
        <v>461</v>
      </c>
      <c r="B330" s="288">
        <v>20</v>
      </c>
      <c r="C330" s="113"/>
      <c r="D330" s="110" t="s">
        <v>244</v>
      </c>
      <c r="E330" s="111">
        <v>20</v>
      </c>
      <c r="F330" s="113"/>
      <c r="G330" s="110" t="s">
        <v>244</v>
      </c>
      <c r="H330" s="111">
        <v>20</v>
      </c>
      <c r="I330" s="113"/>
      <c r="J330" s="110" t="s">
        <v>244</v>
      </c>
      <c r="K330" s="111">
        <v>20</v>
      </c>
      <c r="L330" s="113"/>
      <c r="M330" s="110" t="s">
        <v>244</v>
      </c>
      <c r="N330" s="111">
        <v>20</v>
      </c>
    </row>
    <row r="331" spans="1:14" s="74" customFormat="1" ht="33" x14ac:dyDescent="0.3">
      <c r="A331" s="287" t="s">
        <v>485</v>
      </c>
      <c r="B331" s="288">
        <v>40</v>
      </c>
      <c r="C331" s="113"/>
      <c r="D331" s="110" t="s">
        <v>250</v>
      </c>
      <c r="E331" s="111">
        <v>50</v>
      </c>
      <c r="F331" s="113"/>
      <c r="G331" s="110" t="s">
        <v>250</v>
      </c>
      <c r="H331" s="111">
        <v>50</v>
      </c>
      <c r="I331" s="113"/>
      <c r="J331" s="110" t="s">
        <v>250</v>
      </c>
      <c r="K331" s="111">
        <v>50</v>
      </c>
      <c r="L331" s="113"/>
      <c r="M331" s="110" t="s">
        <v>250</v>
      </c>
      <c r="N331" s="111">
        <v>50</v>
      </c>
    </row>
    <row r="332" spans="1:14" s="74" customFormat="1" x14ac:dyDescent="0.3">
      <c r="A332" s="287" t="s">
        <v>462</v>
      </c>
      <c r="B332" s="288">
        <v>100</v>
      </c>
      <c r="C332" s="109" t="s">
        <v>325</v>
      </c>
      <c r="D332" s="110" t="s">
        <v>81</v>
      </c>
      <c r="E332" s="111">
        <v>100</v>
      </c>
      <c r="F332" s="109" t="s">
        <v>325</v>
      </c>
      <c r="G332" s="110" t="s">
        <v>515</v>
      </c>
      <c r="H332" s="111">
        <v>100</v>
      </c>
      <c r="I332" s="109" t="s">
        <v>325</v>
      </c>
      <c r="J332" s="110" t="s">
        <v>90</v>
      </c>
      <c r="K332" s="111">
        <v>100</v>
      </c>
      <c r="L332" s="109" t="s">
        <v>325</v>
      </c>
      <c r="M332" s="110" t="s">
        <v>81</v>
      </c>
      <c r="N332" s="111">
        <v>100</v>
      </c>
    </row>
    <row r="333" spans="1:14" s="105" customFormat="1" x14ac:dyDescent="0.25">
      <c r="A333" s="289"/>
      <c r="B333" s="290"/>
      <c r="C333" s="351" t="s">
        <v>86</v>
      </c>
      <c r="D333" s="351"/>
      <c r="E333" s="114">
        <f>SUM(E325:E332)</f>
        <v>895</v>
      </c>
      <c r="F333" s="351" t="s">
        <v>86</v>
      </c>
      <c r="G333" s="351"/>
      <c r="H333" s="114">
        <f>SUM(H325:H332)</f>
        <v>870</v>
      </c>
      <c r="I333" s="351" t="s">
        <v>86</v>
      </c>
      <c r="J333" s="351"/>
      <c r="K333" s="114">
        <f>SUM(K325:K332)</f>
        <v>870</v>
      </c>
      <c r="L333" s="351" t="s">
        <v>86</v>
      </c>
      <c r="M333" s="351"/>
      <c r="N333" s="114">
        <f>SUM(N325:N332)</f>
        <v>895</v>
      </c>
    </row>
    <row r="334" spans="1:14" s="74" customFormat="1" x14ac:dyDescent="0.3">
      <c r="A334" s="287" t="s">
        <v>516</v>
      </c>
      <c r="B334" s="288">
        <v>50</v>
      </c>
      <c r="C334" s="109" t="s">
        <v>518</v>
      </c>
      <c r="D334" s="110" t="s">
        <v>282</v>
      </c>
      <c r="E334" s="111">
        <v>80</v>
      </c>
      <c r="F334" s="117" t="s">
        <v>517</v>
      </c>
      <c r="G334" s="118" t="s">
        <v>261</v>
      </c>
      <c r="H334" s="119">
        <v>75</v>
      </c>
      <c r="I334" s="109" t="s">
        <v>573</v>
      </c>
      <c r="J334" s="110" t="s">
        <v>272</v>
      </c>
      <c r="K334" s="111">
        <v>75</v>
      </c>
      <c r="L334" s="109" t="s">
        <v>518</v>
      </c>
      <c r="M334" s="110" t="s">
        <v>282</v>
      </c>
      <c r="N334" s="111">
        <v>80</v>
      </c>
    </row>
    <row r="335" spans="1:14" s="74" customFormat="1" ht="49.5" x14ac:dyDescent="0.3">
      <c r="A335" s="287" t="s">
        <v>457</v>
      </c>
      <c r="B335" s="288">
        <v>180</v>
      </c>
      <c r="C335" s="109" t="s">
        <v>458</v>
      </c>
      <c r="D335" s="110" t="s">
        <v>14</v>
      </c>
      <c r="E335" s="111">
        <v>200</v>
      </c>
      <c r="F335" s="113" t="s">
        <v>459</v>
      </c>
      <c r="G335" s="110" t="s">
        <v>95</v>
      </c>
      <c r="H335" s="111">
        <v>200</v>
      </c>
      <c r="I335" s="109" t="s">
        <v>586</v>
      </c>
      <c r="J335" s="110" t="s">
        <v>15</v>
      </c>
      <c r="K335" s="111">
        <v>200</v>
      </c>
      <c r="L335" s="109" t="s">
        <v>458</v>
      </c>
      <c r="M335" s="110" t="s">
        <v>14</v>
      </c>
      <c r="N335" s="111">
        <v>200</v>
      </c>
    </row>
    <row r="336" spans="1:14" s="74" customFormat="1" x14ac:dyDescent="0.3">
      <c r="A336" s="287" t="s">
        <v>462</v>
      </c>
      <c r="B336" s="288">
        <v>100</v>
      </c>
      <c r="C336" s="113" t="s">
        <v>325</v>
      </c>
      <c r="D336" s="110" t="s">
        <v>245</v>
      </c>
      <c r="E336" s="111">
        <v>100</v>
      </c>
      <c r="F336" s="113" t="s">
        <v>325</v>
      </c>
      <c r="G336" s="110" t="s">
        <v>715</v>
      </c>
      <c r="H336" s="111">
        <v>100</v>
      </c>
      <c r="I336" s="113" t="s">
        <v>325</v>
      </c>
      <c r="J336" s="110" t="s">
        <v>81</v>
      </c>
      <c r="K336" s="111">
        <v>100</v>
      </c>
      <c r="L336" s="113" t="s">
        <v>325</v>
      </c>
      <c r="M336" s="110" t="s">
        <v>245</v>
      </c>
      <c r="N336" s="111">
        <v>100</v>
      </c>
    </row>
    <row r="337" spans="1:14" s="105" customFormat="1" x14ac:dyDescent="0.25">
      <c r="A337" s="289"/>
      <c r="B337" s="290"/>
      <c r="C337" s="351" t="s">
        <v>130</v>
      </c>
      <c r="D337" s="351"/>
      <c r="E337" s="114">
        <f>SUM(E334:E336)</f>
        <v>380</v>
      </c>
      <c r="F337" s="351" t="s">
        <v>130</v>
      </c>
      <c r="G337" s="351"/>
      <c r="H337" s="114">
        <f>SUM(H334:H336)</f>
        <v>375</v>
      </c>
      <c r="I337" s="351" t="s">
        <v>130</v>
      </c>
      <c r="J337" s="351"/>
      <c r="K337" s="114">
        <f>SUM(K334:K336)</f>
        <v>375</v>
      </c>
      <c r="L337" s="351" t="s">
        <v>130</v>
      </c>
      <c r="M337" s="351"/>
      <c r="N337" s="114">
        <f>SUM(N334:N336)</f>
        <v>380</v>
      </c>
    </row>
    <row r="338" spans="1:14" s="105" customFormat="1" x14ac:dyDescent="0.25">
      <c r="A338" s="289"/>
      <c r="B338" s="290"/>
      <c r="C338" s="351" t="s">
        <v>716</v>
      </c>
      <c r="D338" s="351"/>
      <c r="E338" s="115">
        <f>E337+E333+E324</f>
        <v>1890</v>
      </c>
      <c r="F338" s="351" t="s">
        <v>716</v>
      </c>
      <c r="G338" s="351"/>
      <c r="H338" s="115">
        <f>H337+H333+H324</f>
        <v>1860</v>
      </c>
      <c r="I338" s="351" t="s">
        <v>716</v>
      </c>
      <c r="J338" s="351"/>
      <c r="K338" s="115">
        <f>K337+K333+K324</f>
        <v>1850</v>
      </c>
      <c r="L338" s="351" t="s">
        <v>716</v>
      </c>
      <c r="M338" s="351"/>
      <c r="N338" s="115">
        <f>N337+N333+N324</f>
        <v>1890</v>
      </c>
    </row>
    <row r="339" spans="1:14" s="74" customFormat="1" x14ac:dyDescent="0.3">
      <c r="A339" s="287" t="s">
        <v>451</v>
      </c>
      <c r="B339" s="288">
        <v>10</v>
      </c>
      <c r="C339" s="109" t="s">
        <v>320</v>
      </c>
      <c r="D339" s="110" t="s">
        <v>79</v>
      </c>
      <c r="E339" s="111">
        <v>10</v>
      </c>
      <c r="F339" s="109" t="s">
        <v>320</v>
      </c>
      <c r="G339" s="110" t="s">
        <v>79</v>
      </c>
      <c r="H339" s="111">
        <v>10</v>
      </c>
      <c r="I339" s="109" t="s">
        <v>320</v>
      </c>
      <c r="J339" s="110" t="s">
        <v>79</v>
      </c>
      <c r="K339" s="111">
        <v>10</v>
      </c>
      <c r="L339" s="109" t="s">
        <v>320</v>
      </c>
      <c r="M339" s="110" t="s">
        <v>79</v>
      </c>
      <c r="N339" s="111">
        <v>10</v>
      </c>
    </row>
    <row r="340" spans="1:14" s="74" customFormat="1" ht="33" x14ac:dyDescent="0.3">
      <c r="A340" s="287" t="s">
        <v>490</v>
      </c>
      <c r="B340" s="288">
        <v>150</v>
      </c>
      <c r="C340" s="109" t="s">
        <v>492</v>
      </c>
      <c r="D340" s="110" t="s">
        <v>312</v>
      </c>
      <c r="E340" s="111">
        <v>230</v>
      </c>
      <c r="F340" s="113" t="s">
        <v>491</v>
      </c>
      <c r="G340" s="110" t="s">
        <v>283</v>
      </c>
      <c r="H340" s="111">
        <v>180</v>
      </c>
      <c r="I340" s="113" t="s">
        <v>491</v>
      </c>
      <c r="J340" s="110" t="s">
        <v>253</v>
      </c>
      <c r="K340" s="111">
        <v>180</v>
      </c>
      <c r="L340" s="109" t="s">
        <v>492</v>
      </c>
      <c r="M340" s="110" t="s">
        <v>312</v>
      </c>
      <c r="N340" s="111">
        <v>230</v>
      </c>
    </row>
    <row r="341" spans="1:14" s="74" customFormat="1" ht="49.5" x14ac:dyDescent="0.3">
      <c r="A341" s="287" t="s">
        <v>457</v>
      </c>
      <c r="B341" s="288">
        <v>180</v>
      </c>
      <c r="C341" s="109" t="s">
        <v>494</v>
      </c>
      <c r="D341" s="110" t="s">
        <v>46</v>
      </c>
      <c r="E341" s="111">
        <v>200</v>
      </c>
      <c r="F341" s="109" t="s">
        <v>458</v>
      </c>
      <c r="G341" s="110" t="s">
        <v>14</v>
      </c>
      <c r="H341" s="111">
        <v>200</v>
      </c>
      <c r="I341" s="113" t="s">
        <v>458</v>
      </c>
      <c r="J341" s="110" t="s">
        <v>101</v>
      </c>
      <c r="K341" s="111">
        <v>200</v>
      </c>
      <c r="L341" s="109" t="s">
        <v>494</v>
      </c>
      <c r="M341" s="110" t="s">
        <v>46</v>
      </c>
      <c r="N341" s="111">
        <v>200</v>
      </c>
    </row>
    <row r="342" spans="1:14" s="74" customFormat="1" x14ac:dyDescent="0.3">
      <c r="A342" s="287" t="s">
        <v>183</v>
      </c>
      <c r="B342" s="288">
        <v>50</v>
      </c>
      <c r="C342" s="109" t="s">
        <v>495</v>
      </c>
      <c r="D342" s="110" t="s">
        <v>313</v>
      </c>
      <c r="E342" s="111">
        <v>50</v>
      </c>
      <c r="F342" s="109" t="s">
        <v>495</v>
      </c>
      <c r="G342" s="110" t="s">
        <v>254</v>
      </c>
      <c r="H342" s="111">
        <v>50</v>
      </c>
      <c r="I342" s="109" t="s">
        <v>495</v>
      </c>
      <c r="J342" s="110" t="s">
        <v>55</v>
      </c>
      <c r="K342" s="111">
        <v>50</v>
      </c>
      <c r="L342" s="109" t="s">
        <v>495</v>
      </c>
      <c r="M342" s="110" t="s">
        <v>313</v>
      </c>
      <c r="N342" s="111">
        <v>50</v>
      </c>
    </row>
    <row r="343" spans="1:14" s="74" customFormat="1" x14ac:dyDescent="0.3">
      <c r="A343" s="287" t="s">
        <v>462</v>
      </c>
      <c r="B343" s="288">
        <v>100</v>
      </c>
      <c r="C343" s="109" t="s">
        <v>325</v>
      </c>
      <c r="D343" s="110" t="s">
        <v>81</v>
      </c>
      <c r="E343" s="111">
        <v>100</v>
      </c>
      <c r="F343" s="109" t="s">
        <v>325</v>
      </c>
      <c r="G343" s="110" t="s">
        <v>90</v>
      </c>
      <c r="H343" s="111">
        <v>100</v>
      </c>
      <c r="I343" s="109" t="s">
        <v>325</v>
      </c>
      <c r="J343" s="110" t="s">
        <v>238</v>
      </c>
      <c r="K343" s="111">
        <v>100</v>
      </c>
      <c r="L343" s="109" t="s">
        <v>325</v>
      </c>
      <c r="M343" s="110" t="s">
        <v>81</v>
      </c>
      <c r="N343" s="111">
        <v>100</v>
      </c>
    </row>
    <row r="344" spans="1:14" s="105" customFormat="1" x14ac:dyDescent="0.25">
      <c r="A344" s="289"/>
      <c r="B344" s="290"/>
      <c r="C344" s="351" t="s">
        <v>82</v>
      </c>
      <c r="D344" s="351"/>
      <c r="E344" s="114">
        <f>SUM(E339:E343)</f>
        <v>590</v>
      </c>
      <c r="F344" s="351" t="s">
        <v>82</v>
      </c>
      <c r="G344" s="351"/>
      <c r="H344" s="114">
        <f>SUM(H339:H343)</f>
        <v>540</v>
      </c>
      <c r="I344" s="351" t="s">
        <v>82</v>
      </c>
      <c r="J344" s="351"/>
      <c r="K344" s="114">
        <f>SUM(K339:K343)</f>
        <v>540</v>
      </c>
      <c r="L344" s="351" t="s">
        <v>82</v>
      </c>
      <c r="M344" s="351"/>
      <c r="N344" s="114">
        <f>SUM(N339:N343)</f>
        <v>590</v>
      </c>
    </row>
    <row r="345" spans="1:14" s="74" customFormat="1" ht="49.5" x14ac:dyDescent="0.3">
      <c r="A345" s="287" t="s">
        <v>463</v>
      </c>
      <c r="B345" s="288">
        <v>60</v>
      </c>
      <c r="C345" s="113" t="s">
        <v>384</v>
      </c>
      <c r="D345" s="110" t="s">
        <v>314</v>
      </c>
      <c r="E345" s="111">
        <v>60</v>
      </c>
      <c r="F345" s="109" t="s">
        <v>630</v>
      </c>
      <c r="G345" s="110" t="s">
        <v>293</v>
      </c>
      <c r="H345" s="111">
        <v>60</v>
      </c>
      <c r="I345" s="109" t="s">
        <v>598</v>
      </c>
      <c r="J345" s="110" t="s">
        <v>290</v>
      </c>
      <c r="K345" s="111">
        <v>60</v>
      </c>
      <c r="L345" s="113" t="s">
        <v>384</v>
      </c>
      <c r="M345" s="110" t="s">
        <v>314</v>
      </c>
      <c r="N345" s="111">
        <v>60</v>
      </c>
    </row>
    <row r="346" spans="1:14" s="74" customFormat="1" ht="66" x14ac:dyDescent="0.3">
      <c r="A346" s="287" t="s">
        <v>502</v>
      </c>
      <c r="B346" s="288">
        <v>200</v>
      </c>
      <c r="C346" s="121" t="s">
        <v>599</v>
      </c>
      <c r="D346" s="110" t="s">
        <v>299</v>
      </c>
      <c r="E346" s="111">
        <v>210</v>
      </c>
      <c r="F346" s="113" t="s">
        <v>559</v>
      </c>
      <c r="G346" s="110" t="s">
        <v>560</v>
      </c>
      <c r="H346" s="111">
        <v>200</v>
      </c>
      <c r="I346" s="109" t="s">
        <v>506</v>
      </c>
      <c r="J346" s="110" t="s">
        <v>507</v>
      </c>
      <c r="K346" s="111">
        <v>200</v>
      </c>
      <c r="L346" s="121" t="s">
        <v>599</v>
      </c>
      <c r="M346" s="110" t="s">
        <v>299</v>
      </c>
      <c r="N346" s="111">
        <v>210</v>
      </c>
    </row>
    <row r="347" spans="1:14" s="74" customFormat="1" ht="33" x14ac:dyDescent="0.3">
      <c r="A347" s="287" t="s">
        <v>617</v>
      </c>
      <c r="B347" s="288">
        <v>240</v>
      </c>
      <c r="C347" s="113" t="s">
        <v>663</v>
      </c>
      <c r="D347" s="110" t="s">
        <v>315</v>
      </c>
      <c r="E347" s="111">
        <v>240</v>
      </c>
      <c r="F347" s="113" t="s">
        <v>618</v>
      </c>
      <c r="G347" s="110" t="s">
        <v>717</v>
      </c>
      <c r="H347" s="111">
        <v>240</v>
      </c>
      <c r="I347" s="113" t="s">
        <v>718</v>
      </c>
      <c r="J347" s="110" t="s">
        <v>719</v>
      </c>
      <c r="K347" s="111">
        <v>240</v>
      </c>
      <c r="L347" s="113" t="s">
        <v>663</v>
      </c>
      <c r="M347" s="110" t="s">
        <v>315</v>
      </c>
      <c r="N347" s="111">
        <v>240</v>
      </c>
    </row>
    <row r="348" spans="1:14" s="74" customFormat="1" ht="66" x14ac:dyDescent="0.3">
      <c r="A348" s="287" t="s">
        <v>481</v>
      </c>
      <c r="B348" s="288">
        <v>180</v>
      </c>
      <c r="C348" s="122" t="s">
        <v>484</v>
      </c>
      <c r="D348" s="110" t="s">
        <v>104</v>
      </c>
      <c r="E348" s="111">
        <v>200</v>
      </c>
      <c r="F348" s="122" t="s">
        <v>696</v>
      </c>
      <c r="G348" s="110" t="s">
        <v>697</v>
      </c>
      <c r="H348" s="111">
        <v>200</v>
      </c>
      <c r="I348" s="109" t="s">
        <v>483</v>
      </c>
      <c r="J348" s="110" t="s">
        <v>224</v>
      </c>
      <c r="K348" s="111">
        <v>200</v>
      </c>
      <c r="L348" s="122" t="s">
        <v>484</v>
      </c>
      <c r="M348" s="110" t="s">
        <v>104</v>
      </c>
      <c r="N348" s="111">
        <v>200</v>
      </c>
    </row>
    <row r="349" spans="1:14" s="74" customFormat="1" ht="49.5" x14ac:dyDescent="0.3">
      <c r="A349" s="287" t="s">
        <v>461</v>
      </c>
      <c r="B349" s="288">
        <v>20</v>
      </c>
      <c r="C349" s="113"/>
      <c r="D349" s="110" t="s">
        <v>244</v>
      </c>
      <c r="E349" s="111">
        <v>20</v>
      </c>
      <c r="F349" s="113"/>
      <c r="G349" s="110" t="s">
        <v>244</v>
      </c>
      <c r="H349" s="111">
        <v>20</v>
      </c>
      <c r="I349" s="113"/>
      <c r="J349" s="110" t="s">
        <v>244</v>
      </c>
      <c r="K349" s="111">
        <v>20</v>
      </c>
      <c r="L349" s="113"/>
      <c r="M349" s="110" t="s">
        <v>244</v>
      </c>
      <c r="N349" s="111">
        <v>20</v>
      </c>
    </row>
    <row r="350" spans="1:14" s="74" customFormat="1" ht="33" x14ac:dyDescent="0.3">
      <c r="A350" s="287" t="s">
        <v>485</v>
      </c>
      <c r="B350" s="288">
        <v>40</v>
      </c>
      <c r="C350" s="113"/>
      <c r="D350" s="110" t="s">
        <v>250</v>
      </c>
      <c r="E350" s="111">
        <v>50</v>
      </c>
      <c r="F350" s="113"/>
      <c r="G350" s="110" t="s">
        <v>250</v>
      </c>
      <c r="H350" s="111">
        <v>50</v>
      </c>
      <c r="I350" s="113"/>
      <c r="J350" s="110" t="s">
        <v>250</v>
      </c>
      <c r="K350" s="111">
        <v>50</v>
      </c>
      <c r="L350" s="113"/>
      <c r="M350" s="110" t="s">
        <v>250</v>
      </c>
      <c r="N350" s="111">
        <v>50</v>
      </c>
    </row>
    <row r="351" spans="1:14" s="74" customFormat="1" x14ac:dyDescent="0.3">
      <c r="A351" s="287" t="s">
        <v>462</v>
      </c>
      <c r="B351" s="288">
        <v>100</v>
      </c>
      <c r="C351" s="109" t="s">
        <v>325</v>
      </c>
      <c r="D351" s="110" t="s">
        <v>90</v>
      </c>
      <c r="E351" s="111">
        <v>100</v>
      </c>
      <c r="F351" s="109" t="s">
        <v>325</v>
      </c>
      <c r="G351" s="110" t="s">
        <v>81</v>
      </c>
      <c r="H351" s="111">
        <v>100</v>
      </c>
      <c r="I351" s="109" t="s">
        <v>325</v>
      </c>
      <c r="J351" s="110" t="s">
        <v>103</v>
      </c>
      <c r="K351" s="111">
        <v>100</v>
      </c>
      <c r="L351" s="109" t="s">
        <v>325</v>
      </c>
      <c r="M351" s="110" t="s">
        <v>90</v>
      </c>
      <c r="N351" s="111">
        <v>100</v>
      </c>
    </row>
    <row r="352" spans="1:14" s="105" customFormat="1" x14ac:dyDescent="0.25">
      <c r="A352" s="289"/>
      <c r="B352" s="290"/>
      <c r="C352" s="351" t="s">
        <v>86</v>
      </c>
      <c r="D352" s="351"/>
      <c r="E352" s="114">
        <f>SUM(E345:E351)</f>
        <v>880</v>
      </c>
      <c r="F352" s="351" t="s">
        <v>86</v>
      </c>
      <c r="G352" s="351"/>
      <c r="H352" s="114">
        <f>SUM(H345:H351)</f>
        <v>870</v>
      </c>
      <c r="I352" s="351" t="s">
        <v>86</v>
      </c>
      <c r="J352" s="351"/>
      <c r="K352" s="114">
        <f>SUM(K345:K351)</f>
        <v>870</v>
      </c>
      <c r="L352" s="351" t="s">
        <v>86</v>
      </c>
      <c r="M352" s="351"/>
      <c r="N352" s="114">
        <f>SUM(N345:N351)</f>
        <v>880</v>
      </c>
    </row>
    <row r="353" spans="1:14" s="74" customFormat="1" x14ac:dyDescent="0.3">
      <c r="A353" s="287" t="s">
        <v>183</v>
      </c>
      <c r="B353" s="288">
        <v>50</v>
      </c>
      <c r="C353" s="113" t="s">
        <v>330</v>
      </c>
      <c r="D353" s="110" t="s">
        <v>287</v>
      </c>
      <c r="E353" s="111">
        <v>100</v>
      </c>
      <c r="F353" s="113" t="s">
        <v>330</v>
      </c>
      <c r="G353" s="110" t="s">
        <v>252</v>
      </c>
      <c r="H353" s="111">
        <v>100</v>
      </c>
      <c r="I353" s="113" t="s">
        <v>621</v>
      </c>
      <c r="J353" s="110" t="s">
        <v>622</v>
      </c>
      <c r="K353" s="111">
        <v>100</v>
      </c>
      <c r="L353" s="113" t="s">
        <v>330</v>
      </c>
      <c r="M353" s="110" t="s">
        <v>287</v>
      </c>
      <c r="N353" s="111">
        <v>100</v>
      </c>
    </row>
    <row r="354" spans="1:14" s="74" customFormat="1" ht="33" x14ac:dyDescent="0.3">
      <c r="A354" s="287" t="s">
        <v>488</v>
      </c>
      <c r="B354" s="288">
        <v>180</v>
      </c>
      <c r="C354" s="123"/>
      <c r="D354" s="110" t="s">
        <v>288</v>
      </c>
      <c r="E354" s="111">
        <v>200</v>
      </c>
      <c r="F354" s="123"/>
      <c r="G354" s="110" t="s">
        <v>623</v>
      </c>
      <c r="H354" s="111">
        <v>200</v>
      </c>
      <c r="I354" s="123"/>
      <c r="J354" s="110" t="s">
        <v>267</v>
      </c>
      <c r="K354" s="111">
        <v>200</v>
      </c>
      <c r="L354" s="123"/>
      <c r="M354" s="110" t="s">
        <v>288</v>
      </c>
      <c r="N354" s="111">
        <v>200</v>
      </c>
    </row>
    <row r="355" spans="1:14" s="74" customFormat="1" x14ac:dyDescent="0.3">
      <c r="A355" s="287" t="s">
        <v>462</v>
      </c>
      <c r="B355" s="288">
        <v>100</v>
      </c>
      <c r="C355" s="113" t="s">
        <v>325</v>
      </c>
      <c r="D355" s="110" t="s">
        <v>103</v>
      </c>
      <c r="E355" s="111">
        <v>100</v>
      </c>
      <c r="F355" s="113" t="s">
        <v>325</v>
      </c>
      <c r="G355" s="110" t="s">
        <v>251</v>
      </c>
      <c r="H355" s="111">
        <v>100</v>
      </c>
      <c r="I355" s="113" t="s">
        <v>325</v>
      </c>
      <c r="J355" s="110" t="s">
        <v>515</v>
      </c>
      <c r="K355" s="111">
        <v>100</v>
      </c>
      <c r="L355" s="113" t="s">
        <v>325</v>
      </c>
      <c r="M355" s="110" t="s">
        <v>103</v>
      </c>
      <c r="N355" s="111">
        <v>100</v>
      </c>
    </row>
    <row r="356" spans="1:14" s="105" customFormat="1" x14ac:dyDescent="0.25">
      <c r="A356" s="289"/>
      <c r="B356" s="290"/>
      <c r="C356" s="351" t="s">
        <v>130</v>
      </c>
      <c r="D356" s="351"/>
      <c r="E356" s="114">
        <f>SUM(E353:E355)</f>
        <v>400</v>
      </c>
      <c r="F356" s="351" t="s">
        <v>130</v>
      </c>
      <c r="G356" s="351"/>
      <c r="H356" s="114">
        <f>SUM(H353:H355)</f>
        <v>400</v>
      </c>
      <c r="I356" s="351" t="s">
        <v>130</v>
      </c>
      <c r="J356" s="351"/>
      <c r="K356" s="114">
        <f>SUM(K353:K355)</f>
        <v>400</v>
      </c>
      <c r="L356" s="351" t="s">
        <v>130</v>
      </c>
      <c r="M356" s="351"/>
      <c r="N356" s="114">
        <f>SUM(N353:N355)</f>
        <v>400</v>
      </c>
    </row>
    <row r="357" spans="1:14" s="105" customFormat="1" x14ac:dyDescent="0.25">
      <c r="A357" s="289"/>
      <c r="B357" s="290"/>
      <c r="C357" s="351" t="s">
        <v>720</v>
      </c>
      <c r="D357" s="351"/>
      <c r="E357" s="115">
        <f>E344+E352+E356</f>
        <v>1870</v>
      </c>
      <c r="F357" s="351" t="s">
        <v>720</v>
      </c>
      <c r="G357" s="351"/>
      <c r="H357" s="115">
        <f>H344+H352+H356</f>
        <v>1810</v>
      </c>
      <c r="I357" s="351" t="s">
        <v>720</v>
      </c>
      <c r="J357" s="351"/>
      <c r="K357" s="115">
        <f>K344+K352+K356</f>
        <v>1810</v>
      </c>
      <c r="L357" s="351" t="s">
        <v>720</v>
      </c>
      <c r="M357" s="351"/>
      <c r="N357" s="115">
        <f>N344+N352+N356</f>
        <v>1870</v>
      </c>
    </row>
    <row r="358" spans="1:14" s="112" customFormat="1" x14ac:dyDescent="0.25">
      <c r="A358" s="287" t="s">
        <v>451</v>
      </c>
      <c r="B358" s="288">
        <v>10</v>
      </c>
      <c r="C358" s="109" t="s">
        <v>321</v>
      </c>
      <c r="D358" s="110" t="s">
        <v>80</v>
      </c>
      <c r="E358" s="111">
        <v>15</v>
      </c>
      <c r="F358" s="109" t="s">
        <v>321</v>
      </c>
      <c r="G358" s="110" t="s">
        <v>80</v>
      </c>
      <c r="H358" s="111">
        <v>15</v>
      </c>
      <c r="I358" s="109" t="s">
        <v>321</v>
      </c>
      <c r="J358" s="110" t="s">
        <v>80</v>
      </c>
      <c r="K358" s="111">
        <v>15</v>
      </c>
      <c r="L358" s="109" t="s">
        <v>321</v>
      </c>
      <c r="M358" s="110" t="s">
        <v>80</v>
      </c>
      <c r="N358" s="111">
        <v>15</v>
      </c>
    </row>
    <row r="359" spans="1:14" s="74" customFormat="1" ht="33" x14ac:dyDescent="0.3">
      <c r="A359" s="287" t="s">
        <v>617</v>
      </c>
      <c r="B359" s="288">
        <v>240</v>
      </c>
      <c r="C359" s="113" t="s">
        <v>618</v>
      </c>
      <c r="D359" s="110" t="s">
        <v>203</v>
      </c>
      <c r="E359" s="111">
        <v>240</v>
      </c>
      <c r="F359" s="113" t="s">
        <v>663</v>
      </c>
      <c r="G359" s="110" t="s">
        <v>229</v>
      </c>
      <c r="H359" s="111">
        <v>240</v>
      </c>
      <c r="I359" s="113" t="s">
        <v>663</v>
      </c>
      <c r="J359" s="110" t="s">
        <v>721</v>
      </c>
      <c r="K359" s="111">
        <v>240</v>
      </c>
      <c r="L359" s="113" t="s">
        <v>618</v>
      </c>
      <c r="M359" s="110" t="s">
        <v>203</v>
      </c>
      <c r="N359" s="111">
        <v>240</v>
      </c>
    </row>
    <row r="360" spans="1:14" s="74" customFormat="1" ht="49.5" x14ac:dyDescent="0.3">
      <c r="A360" s="287" t="s">
        <v>457</v>
      </c>
      <c r="B360" s="288">
        <v>180</v>
      </c>
      <c r="C360" s="113" t="s">
        <v>459</v>
      </c>
      <c r="D360" s="110" t="s">
        <v>95</v>
      </c>
      <c r="E360" s="111">
        <v>200</v>
      </c>
      <c r="F360" s="113" t="s">
        <v>458</v>
      </c>
      <c r="G360" s="110" t="s">
        <v>101</v>
      </c>
      <c r="H360" s="111">
        <v>200</v>
      </c>
      <c r="I360" s="109" t="s">
        <v>494</v>
      </c>
      <c r="J360" s="110" t="s">
        <v>46</v>
      </c>
      <c r="K360" s="111">
        <v>200</v>
      </c>
      <c r="L360" s="113" t="s">
        <v>459</v>
      </c>
      <c r="M360" s="110" t="s">
        <v>95</v>
      </c>
      <c r="N360" s="111">
        <v>200</v>
      </c>
    </row>
    <row r="361" spans="1:14" s="74" customFormat="1" ht="49.5" x14ac:dyDescent="0.3">
      <c r="A361" s="287" t="s">
        <v>461</v>
      </c>
      <c r="B361" s="288">
        <v>30</v>
      </c>
      <c r="C361" s="113"/>
      <c r="D361" s="110" t="s">
        <v>244</v>
      </c>
      <c r="E361" s="111">
        <v>40</v>
      </c>
      <c r="F361" s="113"/>
      <c r="G361" s="110" t="s">
        <v>244</v>
      </c>
      <c r="H361" s="111">
        <v>40</v>
      </c>
      <c r="I361" s="113"/>
      <c r="J361" s="110" t="s">
        <v>244</v>
      </c>
      <c r="K361" s="111">
        <v>40</v>
      </c>
      <c r="L361" s="113"/>
      <c r="M361" s="110" t="s">
        <v>244</v>
      </c>
      <c r="N361" s="111">
        <v>40</v>
      </c>
    </row>
    <row r="362" spans="1:14" s="74" customFormat="1" x14ac:dyDescent="0.3">
      <c r="A362" s="287" t="s">
        <v>462</v>
      </c>
      <c r="B362" s="288">
        <v>100</v>
      </c>
      <c r="C362" s="109" t="s">
        <v>325</v>
      </c>
      <c r="D362" s="110" t="s">
        <v>90</v>
      </c>
      <c r="E362" s="111">
        <v>100</v>
      </c>
      <c r="F362" s="109" t="s">
        <v>325</v>
      </c>
      <c r="G362" s="110" t="s">
        <v>81</v>
      </c>
      <c r="H362" s="111">
        <v>100</v>
      </c>
      <c r="I362" s="109" t="s">
        <v>325</v>
      </c>
      <c r="J362" s="110" t="s">
        <v>515</v>
      </c>
      <c r="K362" s="111">
        <v>100</v>
      </c>
      <c r="L362" s="109" t="s">
        <v>325</v>
      </c>
      <c r="M362" s="110" t="s">
        <v>90</v>
      </c>
      <c r="N362" s="111">
        <v>100</v>
      </c>
    </row>
    <row r="363" spans="1:14" s="105" customFormat="1" x14ac:dyDescent="0.25">
      <c r="A363" s="289"/>
      <c r="B363" s="290"/>
      <c r="C363" s="351" t="s">
        <v>82</v>
      </c>
      <c r="D363" s="351"/>
      <c r="E363" s="114">
        <f>SUM(E358:E362)</f>
        <v>595</v>
      </c>
      <c r="F363" s="351" t="s">
        <v>82</v>
      </c>
      <c r="G363" s="351"/>
      <c r="H363" s="114">
        <f>SUM(H358:H362)</f>
        <v>595</v>
      </c>
      <c r="I363" s="351" t="s">
        <v>82</v>
      </c>
      <c r="J363" s="351"/>
      <c r="K363" s="114">
        <f>SUM(K358:K362)</f>
        <v>595</v>
      </c>
      <c r="L363" s="351" t="s">
        <v>82</v>
      </c>
      <c r="M363" s="351"/>
      <c r="N363" s="114">
        <f>SUM(N358:N362)</f>
        <v>595</v>
      </c>
    </row>
    <row r="364" spans="1:14" s="74" customFormat="1" ht="49.5" x14ac:dyDescent="0.3">
      <c r="A364" s="287" t="s">
        <v>463</v>
      </c>
      <c r="B364" s="288">
        <v>60</v>
      </c>
      <c r="C364" s="109" t="s">
        <v>555</v>
      </c>
      <c r="D364" s="110" t="s">
        <v>275</v>
      </c>
      <c r="E364" s="111">
        <v>60</v>
      </c>
      <c r="F364" s="109" t="s">
        <v>496</v>
      </c>
      <c r="G364" s="110" t="s">
        <v>257</v>
      </c>
      <c r="H364" s="111">
        <v>60</v>
      </c>
      <c r="I364" s="109" t="s">
        <v>614</v>
      </c>
      <c r="J364" s="110" t="s">
        <v>310</v>
      </c>
      <c r="K364" s="111">
        <v>60</v>
      </c>
      <c r="L364" s="109" t="s">
        <v>428</v>
      </c>
      <c r="M364" s="110" t="s">
        <v>631</v>
      </c>
      <c r="N364" s="111">
        <v>60</v>
      </c>
    </row>
    <row r="365" spans="1:14" s="74" customFormat="1" ht="33" x14ac:dyDescent="0.3">
      <c r="A365" s="287" t="s">
        <v>588</v>
      </c>
      <c r="B365" s="288">
        <v>200</v>
      </c>
      <c r="C365" s="121" t="s">
        <v>589</v>
      </c>
      <c r="D365" s="110" t="s">
        <v>215</v>
      </c>
      <c r="E365" s="111">
        <v>220</v>
      </c>
      <c r="F365" s="109" t="s">
        <v>539</v>
      </c>
      <c r="G365" s="110" t="s">
        <v>540</v>
      </c>
      <c r="H365" s="111">
        <v>200</v>
      </c>
      <c r="I365" s="109" t="s">
        <v>467</v>
      </c>
      <c r="J365" s="110" t="s">
        <v>538</v>
      </c>
      <c r="K365" s="111">
        <v>200</v>
      </c>
      <c r="L365" s="121" t="s">
        <v>589</v>
      </c>
      <c r="M365" s="110" t="s">
        <v>215</v>
      </c>
      <c r="N365" s="111">
        <v>220</v>
      </c>
    </row>
    <row r="366" spans="1:14" s="74" customFormat="1" ht="33" x14ac:dyDescent="0.3">
      <c r="A366" s="287" t="s">
        <v>522</v>
      </c>
      <c r="B366" s="288">
        <v>90</v>
      </c>
      <c r="C366" s="113" t="s">
        <v>523</v>
      </c>
      <c r="D366" s="110" t="s">
        <v>316</v>
      </c>
      <c r="E366" s="111">
        <v>95</v>
      </c>
      <c r="F366" s="113" t="s">
        <v>722</v>
      </c>
      <c r="G366" s="110" t="s">
        <v>723</v>
      </c>
      <c r="H366" s="111">
        <v>95</v>
      </c>
      <c r="I366" s="113" t="s">
        <v>724</v>
      </c>
      <c r="J366" s="110" t="s">
        <v>725</v>
      </c>
      <c r="K366" s="111">
        <v>95</v>
      </c>
      <c r="L366" s="113" t="s">
        <v>523</v>
      </c>
      <c r="M366" s="110" t="s">
        <v>316</v>
      </c>
      <c r="N366" s="111">
        <v>95</v>
      </c>
    </row>
    <row r="367" spans="1:14" s="74" customFormat="1" ht="49.5" x14ac:dyDescent="0.3">
      <c r="A367" s="287" t="s">
        <v>528</v>
      </c>
      <c r="B367" s="288">
        <v>150</v>
      </c>
      <c r="C367" s="116" t="s">
        <v>531</v>
      </c>
      <c r="D367" s="110" t="s">
        <v>292</v>
      </c>
      <c r="E367" s="111">
        <v>150</v>
      </c>
      <c r="F367" s="109" t="s">
        <v>530</v>
      </c>
      <c r="G367" s="110" t="s">
        <v>297</v>
      </c>
      <c r="H367" s="111">
        <v>150</v>
      </c>
      <c r="I367" s="113" t="s">
        <v>529</v>
      </c>
      <c r="J367" s="110" t="s">
        <v>263</v>
      </c>
      <c r="K367" s="111">
        <v>150</v>
      </c>
      <c r="L367" s="116" t="s">
        <v>531</v>
      </c>
      <c r="M367" s="110" t="s">
        <v>292</v>
      </c>
      <c r="N367" s="111">
        <v>150</v>
      </c>
    </row>
    <row r="368" spans="1:14" s="74" customFormat="1" ht="66" x14ac:dyDescent="0.3">
      <c r="A368" s="287" t="s">
        <v>481</v>
      </c>
      <c r="B368" s="288">
        <v>180</v>
      </c>
      <c r="C368" s="109" t="s">
        <v>482</v>
      </c>
      <c r="D368" s="110" t="s">
        <v>84</v>
      </c>
      <c r="E368" s="111">
        <v>200</v>
      </c>
      <c r="F368" s="109" t="s">
        <v>483</v>
      </c>
      <c r="G368" s="110" t="s">
        <v>224</v>
      </c>
      <c r="H368" s="111">
        <v>200</v>
      </c>
      <c r="I368" s="109" t="s">
        <v>483</v>
      </c>
      <c r="J368" s="110" t="s">
        <v>105</v>
      </c>
      <c r="K368" s="111">
        <v>200</v>
      </c>
      <c r="L368" s="109" t="s">
        <v>482</v>
      </c>
      <c r="M368" s="110" t="s">
        <v>84</v>
      </c>
      <c r="N368" s="111">
        <v>200</v>
      </c>
    </row>
    <row r="369" spans="1:14" s="74" customFormat="1" ht="49.5" x14ac:dyDescent="0.3">
      <c r="A369" s="287" t="s">
        <v>461</v>
      </c>
      <c r="B369" s="288">
        <v>20</v>
      </c>
      <c r="C369" s="113"/>
      <c r="D369" s="110" t="s">
        <v>244</v>
      </c>
      <c r="E369" s="111">
        <v>20</v>
      </c>
      <c r="F369" s="113"/>
      <c r="G369" s="110" t="s">
        <v>244</v>
      </c>
      <c r="H369" s="111">
        <v>20</v>
      </c>
      <c r="I369" s="113"/>
      <c r="J369" s="110" t="s">
        <v>244</v>
      </c>
      <c r="K369" s="111">
        <v>20</v>
      </c>
      <c r="L369" s="113"/>
      <c r="M369" s="110" t="s">
        <v>244</v>
      </c>
      <c r="N369" s="111">
        <v>20</v>
      </c>
    </row>
    <row r="370" spans="1:14" s="74" customFormat="1" ht="33" x14ac:dyDescent="0.3">
      <c r="A370" s="287" t="s">
        <v>485</v>
      </c>
      <c r="B370" s="288">
        <v>40</v>
      </c>
      <c r="C370" s="113"/>
      <c r="D370" s="110" t="s">
        <v>250</v>
      </c>
      <c r="E370" s="111">
        <v>50</v>
      </c>
      <c r="F370" s="113"/>
      <c r="G370" s="110" t="s">
        <v>250</v>
      </c>
      <c r="H370" s="111">
        <v>50</v>
      </c>
      <c r="I370" s="113"/>
      <c r="J370" s="110" t="s">
        <v>250</v>
      </c>
      <c r="K370" s="111">
        <v>50</v>
      </c>
      <c r="L370" s="113"/>
      <c r="M370" s="110" t="s">
        <v>250</v>
      </c>
      <c r="N370" s="111">
        <v>50</v>
      </c>
    </row>
    <row r="371" spans="1:14" s="74" customFormat="1" x14ac:dyDescent="0.3">
      <c r="A371" s="287" t="s">
        <v>462</v>
      </c>
      <c r="B371" s="288">
        <v>100</v>
      </c>
      <c r="C371" s="109" t="s">
        <v>325</v>
      </c>
      <c r="D371" s="110" t="s">
        <v>81</v>
      </c>
      <c r="E371" s="111">
        <v>100</v>
      </c>
      <c r="F371" s="109" t="s">
        <v>325</v>
      </c>
      <c r="G371" s="110" t="s">
        <v>515</v>
      </c>
      <c r="H371" s="111">
        <v>100</v>
      </c>
      <c r="I371" s="109" t="s">
        <v>325</v>
      </c>
      <c r="J371" s="110" t="s">
        <v>251</v>
      </c>
      <c r="K371" s="111">
        <v>100</v>
      </c>
      <c r="L371" s="109" t="s">
        <v>325</v>
      </c>
      <c r="M371" s="110" t="s">
        <v>81</v>
      </c>
      <c r="N371" s="111">
        <v>100</v>
      </c>
    </row>
    <row r="372" spans="1:14" s="105" customFormat="1" x14ac:dyDescent="0.25">
      <c r="A372" s="289"/>
      <c r="B372" s="290"/>
      <c r="C372" s="351" t="s">
        <v>86</v>
      </c>
      <c r="D372" s="351"/>
      <c r="E372" s="114">
        <f>SUM(E364:E371)</f>
        <v>895</v>
      </c>
      <c r="F372" s="351" t="s">
        <v>86</v>
      </c>
      <c r="G372" s="351"/>
      <c r="H372" s="114">
        <f>SUM(H364:H371)</f>
        <v>875</v>
      </c>
      <c r="I372" s="351" t="s">
        <v>86</v>
      </c>
      <c r="J372" s="351"/>
      <c r="K372" s="114">
        <f>SUM(K364:K371)</f>
        <v>875</v>
      </c>
      <c r="L372" s="351" t="s">
        <v>86</v>
      </c>
      <c r="M372" s="351"/>
      <c r="N372" s="114">
        <f>SUM(N364:N371)</f>
        <v>895</v>
      </c>
    </row>
    <row r="373" spans="1:14" s="74" customFormat="1" x14ac:dyDescent="0.3">
      <c r="A373" s="287" t="s">
        <v>516</v>
      </c>
      <c r="B373" s="288">
        <v>50</v>
      </c>
      <c r="C373" s="113" t="s">
        <v>517</v>
      </c>
      <c r="D373" s="110" t="s">
        <v>261</v>
      </c>
      <c r="E373" s="111">
        <v>75</v>
      </c>
      <c r="F373" s="109" t="s">
        <v>518</v>
      </c>
      <c r="G373" s="110" t="s">
        <v>282</v>
      </c>
      <c r="H373" s="111">
        <v>80</v>
      </c>
      <c r="I373" s="113"/>
      <c r="J373" s="110" t="s">
        <v>114</v>
      </c>
      <c r="K373" s="111">
        <v>75</v>
      </c>
      <c r="L373" s="113" t="s">
        <v>517</v>
      </c>
      <c r="M373" s="110" t="s">
        <v>261</v>
      </c>
      <c r="N373" s="111">
        <v>75</v>
      </c>
    </row>
    <row r="374" spans="1:14" s="74" customFormat="1" ht="33" x14ac:dyDescent="0.3">
      <c r="A374" s="287" t="s">
        <v>514</v>
      </c>
      <c r="B374" s="288">
        <v>180</v>
      </c>
      <c r="C374" s="116"/>
      <c r="D374" s="110" t="s">
        <v>260</v>
      </c>
      <c r="E374" s="111">
        <v>200</v>
      </c>
      <c r="F374" s="116"/>
      <c r="G374" s="110" t="s">
        <v>260</v>
      </c>
      <c r="H374" s="111">
        <v>200</v>
      </c>
      <c r="I374" s="116"/>
      <c r="J374" s="110" t="s">
        <v>260</v>
      </c>
      <c r="K374" s="111">
        <v>200</v>
      </c>
      <c r="L374" s="116"/>
      <c r="M374" s="110" t="s">
        <v>260</v>
      </c>
      <c r="N374" s="111">
        <v>200</v>
      </c>
    </row>
    <row r="375" spans="1:14" s="74" customFormat="1" x14ac:dyDescent="0.3">
      <c r="A375" s="287" t="s">
        <v>462</v>
      </c>
      <c r="B375" s="288">
        <v>100</v>
      </c>
      <c r="C375" s="113" t="s">
        <v>325</v>
      </c>
      <c r="D375" s="110" t="s">
        <v>251</v>
      </c>
      <c r="E375" s="111">
        <v>150</v>
      </c>
      <c r="F375" s="113" t="s">
        <v>325</v>
      </c>
      <c r="G375" s="110" t="s">
        <v>90</v>
      </c>
      <c r="H375" s="111">
        <v>150</v>
      </c>
      <c r="I375" s="113" t="s">
        <v>325</v>
      </c>
      <c r="J375" s="110" t="s">
        <v>238</v>
      </c>
      <c r="K375" s="111">
        <v>150</v>
      </c>
      <c r="L375" s="113" t="s">
        <v>325</v>
      </c>
      <c r="M375" s="110" t="s">
        <v>251</v>
      </c>
      <c r="N375" s="111">
        <v>150</v>
      </c>
    </row>
    <row r="376" spans="1:14" s="105" customFormat="1" x14ac:dyDescent="0.25">
      <c r="A376" s="289"/>
      <c r="B376" s="290"/>
      <c r="C376" s="351" t="s">
        <v>130</v>
      </c>
      <c r="D376" s="351"/>
      <c r="E376" s="114">
        <f>SUM(E373:E375)</f>
        <v>425</v>
      </c>
      <c r="F376" s="351" t="s">
        <v>130</v>
      </c>
      <c r="G376" s="351"/>
      <c r="H376" s="114">
        <f>SUM(H373:H375)</f>
        <v>430</v>
      </c>
      <c r="I376" s="351" t="s">
        <v>130</v>
      </c>
      <c r="J376" s="351"/>
      <c r="K376" s="114">
        <f>SUM(K373:K375)</f>
        <v>425</v>
      </c>
      <c r="L376" s="351" t="s">
        <v>130</v>
      </c>
      <c r="M376" s="351"/>
      <c r="N376" s="114">
        <f>SUM(N373:N375)</f>
        <v>425</v>
      </c>
    </row>
    <row r="377" spans="1:14" s="105" customFormat="1" x14ac:dyDescent="0.25">
      <c r="A377" s="289"/>
      <c r="B377" s="290"/>
      <c r="C377" s="351" t="s">
        <v>726</v>
      </c>
      <c r="D377" s="351"/>
      <c r="E377" s="115">
        <f>E363+E372+E376</f>
        <v>1915</v>
      </c>
      <c r="F377" s="351" t="s">
        <v>726</v>
      </c>
      <c r="G377" s="351"/>
      <c r="H377" s="115">
        <f>H363+H372+H376</f>
        <v>1900</v>
      </c>
      <c r="I377" s="351" t="s">
        <v>726</v>
      </c>
      <c r="J377" s="351"/>
      <c r="K377" s="115">
        <f>K363+K372+K376</f>
        <v>1895</v>
      </c>
      <c r="L377" s="351" t="s">
        <v>726</v>
      </c>
      <c r="M377" s="351"/>
      <c r="N377" s="115">
        <f>N363+N372+N376</f>
        <v>1915</v>
      </c>
    </row>
    <row r="378" spans="1:14" s="112" customFormat="1" x14ac:dyDescent="0.25">
      <c r="A378" s="287" t="s">
        <v>451</v>
      </c>
      <c r="B378" s="288">
        <v>10</v>
      </c>
      <c r="C378" s="109" t="s">
        <v>320</v>
      </c>
      <c r="D378" s="110" t="s">
        <v>79</v>
      </c>
      <c r="E378" s="111">
        <v>10</v>
      </c>
      <c r="F378" s="109" t="s">
        <v>320</v>
      </c>
      <c r="G378" s="110" t="s">
        <v>79</v>
      </c>
      <c r="H378" s="111">
        <v>10</v>
      </c>
      <c r="I378" s="109" t="s">
        <v>320</v>
      </c>
      <c r="J378" s="110" t="s">
        <v>79</v>
      </c>
      <c r="K378" s="111">
        <v>10</v>
      </c>
      <c r="L378" s="109" t="s">
        <v>320</v>
      </c>
      <c r="M378" s="110" t="s">
        <v>79</v>
      </c>
      <c r="N378" s="111">
        <v>10</v>
      </c>
    </row>
    <row r="379" spans="1:14" s="112" customFormat="1" x14ac:dyDescent="0.25">
      <c r="A379" s="287" t="s">
        <v>451</v>
      </c>
      <c r="B379" s="288">
        <v>10</v>
      </c>
      <c r="C379" s="109" t="s">
        <v>321</v>
      </c>
      <c r="D379" s="110" t="s">
        <v>80</v>
      </c>
      <c r="E379" s="111">
        <v>15</v>
      </c>
      <c r="F379" s="109" t="s">
        <v>321</v>
      </c>
      <c r="G379" s="110" t="s">
        <v>80</v>
      </c>
      <c r="H379" s="111">
        <v>15</v>
      </c>
      <c r="I379" s="109" t="s">
        <v>321</v>
      </c>
      <c r="J379" s="110" t="s">
        <v>80</v>
      </c>
      <c r="K379" s="111">
        <v>15</v>
      </c>
      <c r="L379" s="109" t="s">
        <v>321</v>
      </c>
      <c r="M379" s="110" t="s">
        <v>80</v>
      </c>
      <c r="N379" s="111">
        <v>15</v>
      </c>
    </row>
    <row r="380" spans="1:14" s="112" customFormat="1" x14ac:dyDescent="0.25">
      <c r="A380" s="287" t="s">
        <v>178</v>
      </c>
      <c r="B380" s="288">
        <v>40</v>
      </c>
      <c r="C380" s="109" t="s">
        <v>322</v>
      </c>
      <c r="D380" s="110" t="s">
        <v>168</v>
      </c>
      <c r="E380" s="111">
        <v>40</v>
      </c>
      <c r="F380" s="109" t="s">
        <v>550</v>
      </c>
      <c r="G380" s="110" t="s">
        <v>551</v>
      </c>
      <c r="H380" s="111">
        <v>40</v>
      </c>
      <c r="I380" s="109" t="s">
        <v>669</v>
      </c>
      <c r="J380" s="110" t="s">
        <v>670</v>
      </c>
      <c r="K380" s="111">
        <v>40</v>
      </c>
      <c r="L380" s="109" t="s">
        <v>322</v>
      </c>
      <c r="M380" s="110" t="s">
        <v>168</v>
      </c>
      <c r="N380" s="111">
        <v>40</v>
      </c>
    </row>
    <row r="381" spans="1:14" s="74" customFormat="1" ht="49.5" x14ac:dyDescent="0.3">
      <c r="A381" s="287" t="s">
        <v>452</v>
      </c>
      <c r="B381" s="288">
        <v>150</v>
      </c>
      <c r="C381" s="109" t="s">
        <v>554</v>
      </c>
      <c r="D381" s="110" t="s">
        <v>317</v>
      </c>
      <c r="E381" s="111">
        <v>210</v>
      </c>
      <c r="F381" s="109" t="s">
        <v>454</v>
      </c>
      <c r="G381" s="110" t="s">
        <v>196</v>
      </c>
      <c r="H381" s="111">
        <v>210</v>
      </c>
      <c r="I381" s="109" t="s">
        <v>595</v>
      </c>
      <c r="J381" s="110" t="s">
        <v>193</v>
      </c>
      <c r="K381" s="111">
        <v>210</v>
      </c>
      <c r="L381" s="109" t="s">
        <v>554</v>
      </c>
      <c r="M381" s="110" t="s">
        <v>317</v>
      </c>
      <c r="N381" s="111">
        <v>210</v>
      </c>
    </row>
    <row r="382" spans="1:14" s="74" customFormat="1" ht="49.5" x14ac:dyDescent="0.3">
      <c r="A382" s="287" t="s">
        <v>457</v>
      </c>
      <c r="B382" s="288">
        <v>180</v>
      </c>
      <c r="C382" s="109" t="s">
        <v>458</v>
      </c>
      <c r="D382" s="110" t="s">
        <v>14</v>
      </c>
      <c r="E382" s="111">
        <v>200</v>
      </c>
      <c r="F382" s="109" t="s">
        <v>494</v>
      </c>
      <c r="G382" s="110" t="s">
        <v>46</v>
      </c>
      <c r="H382" s="111">
        <v>200</v>
      </c>
      <c r="I382" s="109" t="s">
        <v>586</v>
      </c>
      <c r="J382" s="110" t="s">
        <v>15</v>
      </c>
      <c r="K382" s="111">
        <v>200</v>
      </c>
      <c r="L382" s="109" t="s">
        <v>458</v>
      </c>
      <c r="M382" s="110" t="s">
        <v>14</v>
      </c>
      <c r="N382" s="111">
        <v>200</v>
      </c>
    </row>
    <row r="383" spans="1:14" s="74" customFormat="1" ht="49.5" x14ac:dyDescent="0.3">
      <c r="A383" s="287" t="s">
        <v>461</v>
      </c>
      <c r="B383" s="288">
        <v>30</v>
      </c>
      <c r="C383" s="113"/>
      <c r="D383" s="110" t="s">
        <v>244</v>
      </c>
      <c r="E383" s="111">
        <v>40</v>
      </c>
      <c r="F383" s="113"/>
      <c r="G383" s="110" t="s">
        <v>244</v>
      </c>
      <c r="H383" s="111">
        <v>40</v>
      </c>
      <c r="I383" s="113"/>
      <c r="J383" s="110" t="s">
        <v>244</v>
      </c>
      <c r="K383" s="111">
        <v>40</v>
      </c>
      <c r="L383" s="113"/>
      <c r="M383" s="110" t="s">
        <v>244</v>
      </c>
      <c r="N383" s="111">
        <v>40</v>
      </c>
    </row>
    <row r="384" spans="1:14" s="74" customFormat="1" x14ac:dyDescent="0.3">
      <c r="A384" s="287" t="s">
        <v>462</v>
      </c>
      <c r="B384" s="288">
        <v>100</v>
      </c>
      <c r="C384" s="109" t="s">
        <v>325</v>
      </c>
      <c r="D384" s="110" t="s">
        <v>81</v>
      </c>
      <c r="E384" s="111">
        <v>100</v>
      </c>
      <c r="F384" s="109" t="s">
        <v>325</v>
      </c>
      <c r="G384" s="110" t="s">
        <v>103</v>
      </c>
      <c r="H384" s="111">
        <v>100</v>
      </c>
      <c r="I384" s="109" t="s">
        <v>325</v>
      </c>
      <c r="J384" s="110" t="s">
        <v>90</v>
      </c>
      <c r="K384" s="111">
        <v>100</v>
      </c>
      <c r="L384" s="109" t="s">
        <v>325</v>
      </c>
      <c r="M384" s="110" t="s">
        <v>81</v>
      </c>
      <c r="N384" s="111">
        <v>100</v>
      </c>
    </row>
    <row r="385" spans="1:14" s="105" customFormat="1" x14ac:dyDescent="0.25">
      <c r="A385" s="289"/>
      <c r="B385" s="290"/>
      <c r="C385" s="351" t="s">
        <v>82</v>
      </c>
      <c r="D385" s="351"/>
      <c r="E385" s="114">
        <f>SUM(E381:E384)</f>
        <v>550</v>
      </c>
      <c r="F385" s="351" t="s">
        <v>82</v>
      </c>
      <c r="G385" s="351"/>
      <c r="H385" s="114">
        <f>SUM(H381:H384)</f>
        <v>550</v>
      </c>
      <c r="I385" s="351" t="s">
        <v>82</v>
      </c>
      <c r="J385" s="351"/>
      <c r="K385" s="114">
        <f>SUM(K381:K384)</f>
        <v>550</v>
      </c>
      <c r="L385" s="351" t="s">
        <v>82</v>
      </c>
      <c r="M385" s="351"/>
      <c r="N385" s="114">
        <f>SUM(N381:N384)</f>
        <v>550</v>
      </c>
    </row>
    <row r="386" spans="1:14" s="74" customFormat="1" ht="49.5" x14ac:dyDescent="0.3">
      <c r="A386" s="287" t="s">
        <v>463</v>
      </c>
      <c r="B386" s="288">
        <v>60</v>
      </c>
      <c r="C386" s="109" t="s">
        <v>496</v>
      </c>
      <c r="D386" s="110" t="s">
        <v>257</v>
      </c>
      <c r="E386" s="111">
        <v>60</v>
      </c>
      <c r="F386" s="109" t="s">
        <v>382</v>
      </c>
      <c r="G386" s="110" t="s">
        <v>300</v>
      </c>
      <c r="H386" s="111">
        <v>60</v>
      </c>
      <c r="I386" s="109" t="s">
        <v>615</v>
      </c>
      <c r="J386" s="110" t="s">
        <v>298</v>
      </c>
      <c r="K386" s="111">
        <v>60</v>
      </c>
      <c r="L386" s="109" t="s">
        <v>440</v>
      </c>
      <c r="M386" s="110" t="s">
        <v>727</v>
      </c>
      <c r="N386" s="111">
        <v>60</v>
      </c>
    </row>
    <row r="387" spans="1:14" s="74" customFormat="1" ht="33" x14ac:dyDescent="0.3">
      <c r="A387" s="287" t="s">
        <v>588</v>
      </c>
      <c r="B387" s="288">
        <v>200</v>
      </c>
      <c r="C387" s="109" t="s">
        <v>728</v>
      </c>
      <c r="D387" s="110" t="s">
        <v>318</v>
      </c>
      <c r="E387" s="111">
        <v>220</v>
      </c>
      <c r="F387" s="109" t="s">
        <v>467</v>
      </c>
      <c r="G387" s="110" t="s">
        <v>538</v>
      </c>
      <c r="H387" s="111">
        <v>200</v>
      </c>
      <c r="I387" s="113" t="s">
        <v>589</v>
      </c>
      <c r="J387" s="110" t="s">
        <v>395</v>
      </c>
      <c r="K387" s="111">
        <v>200</v>
      </c>
      <c r="L387" s="109" t="s">
        <v>728</v>
      </c>
      <c r="M387" s="110" t="s">
        <v>318</v>
      </c>
      <c r="N387" s="111">
        <v>220</v>
      </c>
    </row>
    <row r="388" spans="1:14" s="74" customFormat="1" ht="49.5" x14ac:dyDescent="0.3">
      <c r="A388" s="287" t="s">
        <v>563</v>
      </c>
      <c r="B388" s="288">
        <v>90</v>
      </c>
      <c r="C388" s="109" t="s">
        <v>564</v>
      </c>
      <c r="D388" s="110" t="s">
        <v>271</v>
      </c>
      <c r="E388" s="111">
        <v>90</v>
      </c>
      <c r="F388" s="113" t="s">
        <v>681</v>
      </c>
      <c r="G388" s="110" t="s">
        <v>304</v>
      </c>
      <c r="H388" s="111">
        <v>95</v>
      </c>
      <c r="I388" s="113" t="s">
        <v>682</v>
      </c>
      <c r="J388" s="110" t="s">
        <v>683</v>
      </c>
      <c r="K388" s="111">
        <v>95</v>
      </c>
      <c r="L388" s="109" t="s">
        <v>564</v>
      </c>
      <c r="M388" s="110" t="s">
        <v>271</v>
      </c>
      <c r="N388" s="111">
        <v>90</v>
      </c>
    </row>
    <row r="389" spans="1:14" s="74" customFormat="1" ht="33" x14ac:dyDescent="0.3">
      <c r="A389" s="287" t="s">
        <v>476</v>
      </c>
      <c r="B389" s="288">
        <v>150</v>
      </c>
      <c r="C389" s="109" t="s">
        <v>478</v>
      </c>
      <c r="D389" s="110" t="s">
        <v>285</v>
      </c>
      <c r="E389" s="111">
        <v>150</v>
      </c>
      <c r="F389" s="109" t="s">
        <v>729</v>
      </c>
      <c r="G389" s="110" t="s">
        <v>730</v>
      </c>
      <c r="H389" s="111">
        <v>150</v>
      </c>
      <c r="I389" s="109" t="s">
        <v>477</v>
      </c>
      <c r="J389" s="110" t="s">
        <v>731</v>
      </c>
      <c r="K389" s="111">
        <v>150</v>
      </c>
      <c r="L389" s="109" t="s">
        <v>478</v>
      </c>
      <c r="M389" s="110" t="s">
        <v>285</v>
      </c>
      <c r="N389" s="111">
        <v>150</v>
      </c>
    </row>
    <row r="390" spans="1:14" s="74" customFormat="1" ht="66" x14ac:dyDescent="0.3">
      <c r="A390" s="287" t="s">
        <v>481</v>
      </c>
      <c r="B390" s="288">
        <v>180</v>
      </c>
      <c r="C390" s="109" t="s">
        <v>483</v>
      </c>
      <c r="D390" s="110" t="s">
        <v>105</v>
      </c>
      <c r="E390" s="111">
        <v>200</v>
      </c>
      <c r="F390" s="109" t="s">
        <v>482</v>
      </c>
      <c r="G390" s="110" t="s">
        <v>84</v>
      </c>
      <c r="H390" s="111">
        <v>200</v>
      </c>
      <c r="I390" s="109" t="s">
        <v>483</v>
      </c>
      <c r="J390" s="110" t="s">
        <v>224</v>
      </c>
      <c r="K390" s="111">
        <v>200</v>
      </c>
      <c r="L390" s="109" t="s">
        <v>483</v>
      </c>
      <c r="M390" s="110" t="s">
        <v>105</v>
      </c>
      <c r="N390" s="111">
        <v>200</v>
      </c>
    </row>
    <row r="391" spans="1:14" s="74" customFormat="1" ht="49.5" x14ac:dyDescent="0.3">
      <c r="A391" s="287" t="s">
        <v>461</v>
      </c>
      <c r="B391" s="288">
        <v>20</v>
      </c>
      <c r="C391" s="113"/>
      <c r="D391" s="110" t="s">
        <v>244</v>
      </c>
      <c r="E391" s="111">
        <v>20</v>
      </c>
      <c r="F391" s="113"/>
      <c r="G391" s="110" t="s">
        <v>244</v>
      </c>
      <c r="H391" s="111">
        <v>20</v>
      </c>
      <c r="I391" s="113"/>
      <c r="J391" s="110" t="s">
        <v>244</v>
      </c>
      <c r="K391" s="111">
        <v>20</v>
      </c>
      <c r="L391" s="113"/>
      <c r="M391" s="110" t="s">
        <v>244</v>
      </c>
      <c r="N391" s="111">
        <v>20</v>
      </c>
    </row>
    <row r="392" spans="1:14" s="74" customFormat="1" ht="33" x14ac:dyDescent="0.3">
      <c r="A392" s="287" t="s">
        <v>485</v>
      </c>
      <c r="B392" s="288">
        <v>40</v>
      </c>
      <c r="C392" s="113"/>
      <c r="D392" s="110" t="s">
        <v>250</v>
      </c>
      <c r="E392" s="111">
        <v>50</v>
      </c>
      <c r="F392" s="113"/>
      <c r="G392" s="110" t="s">
        <v>250</v>
      </c>
      <c r="H392" s="111">
        <v>50</v>
      </c>
      <c r="I392" s="113"/>
      <c r="J392" s="110" t="s">
        <v>250</v>
      </c>
      <c r="K392" s="111">
        <v>50</v>
      </c>
      <c r="L392" s="113"/>
      <c r="M392" s="110" t="s">
        <v>250</v>
      </c>
      <c r="N392" s="111">
        <v>50</v>
      </c>
    </row>
    <row r="393" spans="1:14" s="74" customFormat="1" x14ac:dyDescent="0.3">
      <c r="A393" s="287" t="s">
        <v>462</v>
      </c>
      <c r="B393" s="288">
        <v>100</v>
      </c>
      <c r="C393" s="109" t="s">
        <v>325</v>
      </c>
      <c r="D393" s="110" t="s">
        <v>90</v>
      </c>
      <c r="E393" s="111">
        <v>100</v>
      </c>
      <c r="F393" s="109" t="s">
        <v>325</v>
      </c>
      <c r="G393" s="110" t="s">
        <v>251</v>
      </c>
      <c r="H393" s="111">
        <v>100</v>
      </c>
      <c r="I393" s="109" t="s">
        <v>325</v>
      </c>
      <c r="J393" s="110" t="s">
        <v>81</v>
      </c>
      <c r="K393" s="111">
        <v>100</v>
      </c>
      <c r="L393" s="109" t="s">
        <v>325</v>
      </c>
      <c r="M393" s="110" t="s">
        <v>90</v>
      </c>
      <c r="N393" s="111">
        <v>100</v>
      </c>
    </row>
    <row r="394" spans="1:14" s="105" customFormat="1" x14ac:dyDescent="0.25">
      <c r="A394" s="289"/>
      <c r="B394" s="290"/>
      <c r="C394" s="351" t="s">
        <v>86</v>
      </c>
      <c r="D394" s="351"/>
      <c r="E394" s="114">
        <f>SUM(E386:E393)</f>
        <v>890</v>
      </c>
      <c r="F394" s="351" t="s">
        <v>86</v>
      </c>
      <c r="G394" s="351"/>
      <c r="H394" s="114">
        <f>SUM(H386:H393)</f>
        <v>875</v>
      </c>
      <c r="I394" s="351" t="s">
        <v>86</v>
      </c>
      <c r="J394" s="351"/>
      <c r="K394" s="114">
        <f>SUM(K386:K393)</f>
        <v>875</v>
      </c>
      <c r="L394" s="351" t="s">
        <v>86</v>
      </c>
      <c r="M394" s="351"/>
      <c r="N394" s="114">
        <f>SUM(N386:N393)</f>
        <v>890</v>
      </c>
    </row>
    <row r="395" spans="1:14" s="74" customFormat="1" ht="33" x14ac:dyDescent="0.3">
      <c r="A395" s="287" t="s">
        <v>490</v>
      </c>
      <c r="B395" s="288">
        <v>50</v>
      </c>
      <c r="C395" s="113" t="s">
        <v>493</v>
      </c>
      <c r="D395" s="110" t="s">
        <v>266</v>
      </c>
      <c r="E395" s="111">
        <v>75</v>
      </c>
      <c r="F395" s="113" t="s">
        <v>655</v>
      </c>
      <c r="G395" s="110" t="s">
        <v>656</v>
      </c>
      <c r="H395" s="111">
        <v>75</v>
      </c>
      <c r="I395" s="113" t="s">
        <v>547</v>
      </c>
      <c r="J395" s="110" t="s">
        <v>548</v>
      </c>
      <c r="K395" s="111">
        <v>75</v>
      </c>
      <c r="L395" s="113" t="s">
        <v>493</v>
      </c>
      <c r="M395" s="110" t="s">
        <v>266</v>
      </c>
      <c r="N395" s="111">
        <v>75</v>
      </c>
    </row>
    <row r="396" spans="1:14" s="74" customFormat="1" ht="33" x14ac:dyDescent="0.3">
      <c r="A396" s="287" t="s">
        <v>488</v>
      </c>
      <c r="B396" s="288">
        <v>180</v>
      </c>
      <c r="C396" s="123"/>
      <c r="D396" s="110" t="s">
        <v>295</v>
      </c>
      <c r="E396" s="111">
        <v>200</v>
      </c>
      <c r="F396" s="123"/>
      <c r="G396" s="110" t="s">
        <v>243</v>
      </c>
      <c r="H396" s="111">
        <v>200</v>
      </c>
      <c r="I396" s="123"/>
      <c r="J396" s="110" t="s">
        <v>288</v>
      </c>
      <c r="K396" s="111">
        <v>200</v>
      </c>
      <c r="L396" s="123"/>
      <c r="M396" s="110" t="s">
        <v>295</v>
      </c>
      <c r="N396" s="111">
        <v>200</v>
      </c>
    </row>
    <row r="397" spans="1:14" s="74" customFormat="1" x14ac:dyDescent="0.3">
      <c r="A397" s="287" t="s">
        <v>462</v>
      </c>
      <c r="B397" s="288">
        <v>100</v>
      </c>
      <c r="C397" s="113" t="s">
        <v>325</v>
      </c>
      <c r="D397" s="110" t="s">
        <v>245</v>
      </c>
      <c r="E397" s="111">
        <v>100</v>
      </c>
      <c r="F397" s="113" t="s">
        <v>325</v>
      </c>
      <c r="G397" s="110" t="s">
        <v>103</v>
      </c>
      <c r="H397" s="111">
        <v>100</v>
      </c>
      <c r="I397" s="113" t="s">
        <v>325</v>
      </c>
      <c r="J397" s="110" t="s">
        <v>238</v>
      </c>
      <c r="K397" s="111">
        <v>100</v>
      </c>
      <c r="L397" s="113" t="s">
        <v>325</v>
      </c>
      <c r="M397" s="110" t="s">
        <v>245</v>
      </c>
      <c r="N397" s="111">
        <v>100</v>
      </c>
    </row>
    <row r="398" spans="1:14" s="105" customFormat="1" x14ac:dyDescent="0.25">
      <c r="A398" s="289"/>
      <c r="B398" s="290"/>
      <c r="C398" s="351" t="s">
        <v>130</v>
      </c>
      <c r="D398" s="351"/>
      <c r="E398" s="114">
        <f>SUM(E395:E397)</f>
        <v>375</v>
      </c>
      <c r="F398" s="351" t="s">
        <v>130</v>
      </c>
      <c r="G398" s="351"/>
      <c r="H398" s="114">
        <f>SUM(H395:H397)</f>
        <v>375</v>
      </c>
      <c r="I398" s="351" t="s">
        <v>130</v>
      </c>
      <c r="J398" s="351"/>
      <c r="K398" s="114">
        <f>SUM(K395:K397)</f>
        <v>375</v>
      </c>
      <c r="L398" s="351" t="s">
        <v>130</v>
      </c>
      <c r="M398" s="351"/>
      <c r="N398" s="114">
        <f>SUM(N395:N397)</f>
        <v>375</v>
      </c>
    </row>
    <row r="399" spans="1:14" s="105" customFormat="1" x14ac:dyDescent="0.25">
      <c r="A399" s="289"/>
      <c r="B399" s="290"/>
      <c r="C399" s="351" t="s">
        <v>732</v>
      </c>
      <c r="D399" s="351"/>
      <c r="E399" s="115">
        <f>E398+E394+E385</f>
        <v>1815</v>
      </c>
      <c r="F399" s="351" t="s">
        <v>732</v>
      </c>
      <c r="G399" s="351"/>
      <c r="H399" s="115">
        <f>H398+H394+H385</f>
        <v>1800</v>
      </c>
      <c r="I399" s="351" t="s">
        <v>732</v>
      </c>
      <c r="J399" s="351"/>
      <c r="K399" s="115">
        <f>K398+K394+K385</f>
        <v>1800</v>
      </c>
      <c r="L399" s="351" t="s">
        <v>732</v>
      </c>
      <c r="M399" s="351"/>
      <c r="N399" s="115">
        <f>N398+N394+N385</f>
        <v>1815</v>
      </c>
    </row>
    <row r="400" spans="1:14" s="74" customFormat="1" ht="33" x14ac:dyDescent="0.3">
      <c r="A400" s="287" t="s">
        <v>658</v>
      </c>
      <c r="B400" s="288">
        <v>90</v>
      </c>
      <c r="C400" s="113" t="s">
        <v>376</v>
      </c>
      <c r="D400" s="110" t="s">
        <v>296</v>
      </c>
      <c r="E400" s="111">
        <v>95</v>
      </c>
      <c r="F400" s="113" t="s">
        <v>376</v>
      </c>
      <c r="G400" s="110" t="s">
        <v>296</v>
      </c>
      <c r="H400" s="111">
        <v>95</v>
      </c>
      <c r="I400" s="113" t="s">
        <v>376</v>
      </c>
      <c r="J400" s="110" t="s">
        <v>659</v>
      </c>
      <c r="K400" s="111">
        <v>90</v>
      </c>
      <c r="L400" s="113" t="s">
        <v>376</v>
      </c>
      <c r="M400" s="110" t="s">
        <v>296</v>
      </c>
      <c r="N400" s="111">
        <v>95</v>
      </c>
    </row>
    <row r="401" spans="1:14" s="74" customFormat="1" ht="33" x14ac:dyDescent="0.3">
      <c r="A401" s="287" t="s">
        <v>476</v>
      </c>
      <c r="B401" s="288">
        <v>150</v>
      </c>
      <c r="C401" s="109" t="s">
        <v>478</v>
      </c>
      <c r="D401" s="110" t="s">
        <v>285</v>
      </c>
      <c r="E401" s="111">
        <v>150</v>
      </c>
      <c r="F401" s="109" t="s">
        <v>477</v>
      </c>
      <c r="G401" s="110" t="s">
        <v>83</v>
      </c>
      <c r="H401" s="111">
        <v>150</v>
      </c>
      <c r="I401" s="109" t="s">
        <v>733</v>
      </c>
      <c r="J401" s="110" t="s">
        <v>734</v>
      </c>
      <c r="K401" s="111">
        <v>150</v>
      </c>
      <c r="L401" s="109" t="s">
        <v>478</v>
      </c>
      <c r="M401" s="110" t="s">
        <v>285</v>
      </c>
      <c r="N401" s="111">
        <v>150</v>
      </c>
    </row>
    <row r="402" spans="1:14" s="74" customFormat="1" ht="49.5" x14ac:dyDescent="0.3">
      <c r="A402" s="287" t="s">
        <v>457</v>
      </c>
      <c r="B402" s="288">
        <v>180</v>
      </c>
      <c r="C402" s="109" t="s">
        <v>586</v>
      </c>
      <c r="D402" s="110" t="s">
        <v>15</v>
      </c>
      <c r="E402" s="111">
        <v>200</v>
      </c>
      <c r="F402" s="113" t="s">
        <v>459</v>
      </c>
      <c r="G402" s="110" t="s">
        <v>95</v>
      </c>
      <c r="H402" s="111">
        <v>200</v>
      </c>
      <c r="I402" s="109" t="s">
        <v>458</v>
      </c>
      <c r="J402" s="110" t="s">
        <v>14</v>
      </c>
      <c r="K402" s="111">
        <v>200</v>
      </c>
      <c r="L402" s="109" t="s">
        <v>586</v>
      </c>
      <c r="M402" s="110" t="s">
        <v>15</v>
      </c>
      <c r="N402" s="111">
        <v>200</v>
      </c>
    </row>
    <row r="403" spans="1:14" s="74" customFormat="1" ht="49.5" x14ac:dyDescent="0.3">
      <c r="A403" s="287" t="s">
        <v>461</v>
      </c>
      <c r="B403" s="288">
        <v>30</v>
      </c>
      <c r="C403" s="113"/>
      <c r="D403" s="110" t="s">
        <v>244</v>
      </c>
      <c r="E403" s="111">
        <v>40</v>
      </c>
      <c r="F403" s="113"/>
      <c r="G403" s="110" t="s">
        <v>244</v>
      </c>
      <c r="H403" s="111">
        <v>40</v>
      </c>
      <c r="I403" s="113"/>
      <c r="J403" s="110" t="s">
        <v>244</v>
      </c>
      <c r="K403" s="111">
        <v>40</v>
      </c>
      <c r="L403" s="113"/>
      <c r="M403" s="110" t="s">
        <v>244</v>
      </c>
      <c r="N403" s="111">
        <v>40</v>
      </c>
    </row>
    <row r="404" spans="1:14" s="74" customFormat="1" x14ac:dyDescent="0.3">
      <c r="A404" s="287" t="s">
        <v>462</v>
      </c>
      <c r="B404" s="288">
        <v>100</v>
      </c>
      <c r="C404" s="109" t="s">
        <v>325</v>
      </c>
      <c r="D404" s="110" t="s">
        <v>90</v>
      </c>
      <c r="E404" s="111">
        <v>100</v>
      </c>
      <c r="F404" s="109" t="s">
        <v>325</v>
      </c>
      <c r="G404" s="110" t="s">
        <v>81</v>
      </c>
      <c r="H404" s="111">
        <v>100</v>
      </c>
      <c r="I404" s="109" t="s">
        <v>325</v>
      </c>
      <c r="J404" s="110" t="s">
        <v>251</v>
      </c>
      <c r="K404" s="111">
        <v>100</v>
      </c>
      <c r="L404" s="109" t="s">
        <v>325</v>
      </c>
      <c r="M404" s="110" t="s">
        <v>90</v>
      </c>
      <c r="N404" s="111">
        <v>100</v>
      </c>
    </row>
    <row r="405" spans="1:14" s="105" customFormat="1" x14ac:dyDescent="0.25">
      <c r="A405" s="289"/>
      <c r="B405" s="290"/>
      <c r="C405" s="351" t="s">
        <v>82</v>
      </c>
      <c r="D405" s="351"/>
      <c r="E405" s="114">
        <f>SUM(E400:E404)</f>
        <v>585</v>
      </c>
      <c r="F405" s="351" t="s">
        <v>82</v>
      </c>
      <c r="G405" s="351"/>
      <c r="H405" s="114">
        <f>SUM(H400:H404)</f>
        <v>585</v>
      </c>
      <c r="I405" s="351" t="s">
        <v>82</v>
      </c>
      <c r="J405" s="351"/>
      <c r="K405" s="114">
        <f>SUM(K400:K404)</f>
        <v>580</v>
      </c>
      <c r="L405" s="351" t="s">
        <v>82</v>
      </c>
      <c r="M405" s="351"/>
      <c r="N405" s="114">
        <f>SUM(N400:N404)</f>
        <v>585</v>
      </c>
    </row>
    <row r="406" spans="1:14" s="74" customFormat="1" ht="49.5" x14ac:dyDescent="0.3">
      <c r="A406" s="287" t="s">
        <v>463</v>
      </c>
      <c r="B406" s="288">
        <v>60</v>
      </c>
      <c r="C406" s="109" t="s">
        <v>615</v>
      </c>
      <c r="D406" s="110" t="s">
        <v>298</v>
      </c>
      <c r="E406" s="111">
        <v>60</v>
      </c>
      <c r="F406" s="109" t="s">
        <v>555</v>
      </c>
      <c r="G406" s="110" t="s">
        <v>275</v>
      </c>
      <c r="H406" s="111">
        <v>60</v>
      </c>
      <c r="I406" s="109" t="s">
        <v>496</v>
      </c>
      <c r="J406" s="110" t="s">
        <v>257</v>
      </c>
      <c r="K406" s="111">
        <v>60</v>
      </c>
      <c r="L406" s="109" t="s">
        <v>382</v>
      </c>
      <c r="M406" s="110" t="s">
        <v>300</v>
      </c>
      <c r="N406" s="111">
        <v>60</v>
      </c>
    </row>
    <row r="407" spans="1:14" s="74" customFormat="1" ht="33" x14ac:dyDescent="0.3">
      <c r="A407" s="287" t="s">
        <v>588</v>
      </c>
      <c r="B407" s="288">
        <v>200</v>
      </c>
      <c r="C407" s="113" t="s">
        <v>616</v>
      </c>
      <c r="D407" s="110" t="s">
        <v>217</v>
      </c>
      <c r="E407" s="111">
        <v>220</v>
      </c>
      <c r="F407" s="109" t="s">
        <v>468</v>
      </c>
      <c r="G407" s="110" t="s">
        <v>469</v>
      </c>
      <c r="H407" s="111">
        <v>200</v>
      </c>
      <c r="I407" s="109" t="s">
        <v>470</v>
      </c>
      <c r="J407" s="110" t="s">
        <v>471</v>
      </c>
      <c r="K407" s="111">
        <v>200</v>
      </c>
      <c r="L407" s="113" t="s">
        <v>616</v>
      </c>
      <c r="M407" s="110" t="s">
        <v>217</v>
      </c>
      <c r="N407" s="111">
        <v>220</v>
      </c>
    </row>
    <row r="408" spans="1:14" s="74" customFormat="1" ht="33" x14ac:dyDescent="0.3">
      <c r="A408" s="287" t="s">
        <v>541</v>
      </c>
      <c r="B408" s="288">
        <v>240</v>
      </c>
      <c r="C408" s="113" t="s">
        <v>543</v>
      </c>
      <c r="D408" s="110" t="s">
        <v>319</v>
      </c>
      <c r="E408" s="111">
        <v>240</v>
      </c>
      <c r="F408" s="109" t="s">
        <v>544</v>
      </c>
      <c r="G408" s="110" t="s">
        <v>307</v>
      </c>
      <c r="H408" s="111">
        <v>240</v>
      </c>
      <c r="I408" s="109" t="s">
        <v>542</v>
      </c>
      <c r="J408" s="110" t="s">
        <v>265</v>
      </c>
      <c r="K408" s="111">
        <v>245</v>
      </c>
      <c r="L408" s="113" t="s">
        <v>543</v>
      </c>
      <c r="M408" s="110" t="s">
        <v>319</v>
      </c>
      <c r="N408" s="111">
        <v>240</v>
      </c>
    </row>
    <row r="409" spans="1:14" s="74" customFormat="1" ht="66" x14ac:dyDescent="0.3">
      <c r="A409" s="287" t="s">
        <v>481</v>
      </c>
      <c r="B409" s="288">
        <v>180</v>
      </c>
      <c r="C409" s="109" t="s">
        <v>483</v>
      </c>
      <c r="D409" s="110" t="s">
        <v>224</v>
      </c>
      <c r="E409" s="111">
        <v>200</v>
      </c>
      <c r="F409" s="109" t="s">
        <v>483</v>
      </c>
      <c r="G409" s="110" t="s">
        <v>105</v>
      </c>
      <c r="H409" s="111">
        <v>200</v>
      </c>
      <c r="I409" s="109" t="s">
        <v>482</v>
      </c>
      <c r="J409" s="110" t="s">
        <v>84</v>
      </c>
      <c r="K409" s="111">
        <v>200</v>
      </c>
      <c r="L409" s="109" t="s">
        <v>483</v>
      </c>
      <c r="M409" s="110" t="s">
        <v>224</v>
      </c>
      <c r="N409" s="111">
        <v>200</v>
      </c>
    </row>
    <row r="410" spans="1:14" s="74" customFormat="1" ht="49.5" x14ac:dyDescent="0.3">
      <c r="A410" s="287" t="s">
        <v>461</v>
      </c>
      <c r="B410" s="288">
        <v>20</v>
      </c>
      <c r="C410" s="113"/>
      <c r="D410" s="110" t="s">
        <v>244</v>
      </c>
      <c r="E410" s="111">
        <v>20</v>
      </c>
      <c r="F410" s="113"/>
      <c r="G410" s="110" t="s">
        <v>244</v>
      </c>
      <c r="H410" s="111">
        <v>20</v>
      </c>
      <c r="I410" s="113"/>
      <c r="J410" s="110" t="s">
        <v>244</v>
      </c>
      <c r="K410" s="111">
        <v>20</v>
      </c>
      <c r="L410" s="113"/>
      <c r="M410" s="110" t="s">
        <v>244</v>
      </c>
      <c r="N410" s="111">
        <v>20</v>
      </c>
    </row>
    <row r="411" spans="1:14" s="74" customFormat="1" ht="33" x14ac:dyDescent="0.3">
      <c r="A411" s="287" t="s">
        <v>485</v>
      </c>
      <c r="B411" s="288">
        <v>40</v>
      </c>
      <c r="C411" s="113"/>
      <c r="D411" s="110" t="s">
        <v>250</v>
      </c>
      <c r="E411" s="111">
        <v>50</v>
      </c>
      <c r="F411" s="113"/>
      <c r="G411" s="110" t="s">
        <v>250</v>
      </c>
      <c r="H411" s="111">
        <v>50</v>
      </c>
      <c r="I411" s="113"/>
      <c r="J411" s="110" t="s">
        <v>250</v>
      </c>
      <c r="K411" s="111">
        <v>50</v>
      </c>
      <c r="L411" s="113"/>
      <c r="M411" s="110" t="s">
        <v>250</v>
      </c>
      <c r="N411" s="111">
        <v>50</v>
      </c>
    </row>
    <row r="412" spans="1:14" s="74" customFormat="1" x14ac:dyDescent="0.3">
      <c r="A412" s="287" t="s">
        <v>462</v>
      </c>
      <c r="B412" s="288">
        <v>100</v>
      </c>
      <c r="C412" s="109" t="s">
        <v>325</v>
      </c>
      <c r="D412" s="110" t="s">
        <v>81</v>
      </c>
      <c r="E412" s="111">
        <v>100</v>
      </c>
      <c r="F412" s="109" t="s">
        <v>325</v>
      </c>
      <c r="G412" s="110" t="s">
        <v>90</v>
      </c>
      <c r="H412" s="111">
        <v>100</v>
      </c>
      <c r="I412" s="109" t="s">
        <v>325</v>
      </c>
      <c r="J412" s="110" t="s">
        <v>103</v>
      </c>
      <c r="K412" s="111">
        <v>100</v>
      </c>
      <c r="L412" s="109" t="s">
        <v>325</v>
      </c>
      <c r="M412" s="110" t="s">
        <v>81</v>
      </c>
      <c r="N412" s="111">
        <v>100</v>
      </c>
    </row>
    <row r="413" spans="1:14" s="105" customFormat="1" x14ac:dyDescent="0.25">
      <c r="A413" s="289"/>
      <c r="B413" s="290"/>
      <c r="C413" s="351" t="s">
        <v>86</v>
      </c>
      <c r="D413" s="351"/>
      <c r="E413" s="114">
        <f>SUM(E406:E412)</f>
        <v>890</v>
      </c>
      <c r="F413" s="351" t="s">
        <v>86</v>
      </c>
      <c r="G413" s="351"/>
      <c r="H413" s="114">
        <f>SUM(H406:H412)</f>
        <v>870</v>
      </c>
      <c r="I413" s="351" t="s">
        <v>86</v>
      </c>
      <c r="J413" s="351"/>
      <c r="K413" s="114">
        <f>SUM(K406:K412)</f>
        <v>875</v>
      </c>
      <c r="L413" s="351" t="s">
        <v>86</v>
      </c>
      <c r="M413" s="351"/>
      <c r="N413" s="114">
        <f>SUM(N406:N412)</f>
        <v>890</v>
      </c>
    </row>
    <row r="414" spans="1:14" s="74" customFormat="1" ht="33" x14ac:dyDescent="0.3">
      <c r="A414" s="287" t="s">
        <v>664</v>
      </c>
      <c r="B414" s="288">
        <v>50</v>
      </c>
      <c r="C414" s="113" t="s">
        <v>380</v>
      </c>
      <c r="D414" s="110" t="s">
        <v>109</v>
      </c>
      <c r="E414" s="111">
        <v>55</v>
      </c>
      <c r="F414" s="113" t="s">
        <v>735</v>
      </c>
      <c r="G414" s="110" t="s">
        <v>736</v>
      </c>
      <c r="H414" s="111">
        <v>50</v>
      </c>
      <c r="I414" s="113" t="s">
        <v>380</v>
      </c>
      <c r="J414" s="110" t="s">
        <v>665</v>
      </c>
      <c r="K414" s="111">
        <v>50</v>
      </c>
      <c r="L414" s="113" t="s">
        <v>380</v>
      </c>
      <c r="M414" s="110" t="s">
        <v>109</v>
      </c>
      <c r="N414" s="111">
        <v>55</v>
      </c>
    </row>
    <row r="415" spans="1:14" s="74" customFormat="1" ht="49.5" x14ac:dyDescent="0.3">
      <c r="A415" s="287" t="s">
        <v>457</v>
      </c>
      <c r="B415" s="288">
        <v>180</v>
      </c>
      <c r="C415" s="113" t="s">
        <v>459</v>
      </c>
      <c r="D415" s="110" t="s">
        <v>95</v>
      </c>
      <c r="E415" s="111">
        <v>200</v>
      </c>
      <c r="F415" s="109" t="s">
        <v>586</v>
      </c>
      <c r="G415" s="110" t="s">
        <v>15</v>
      </c>
      <c r="H415" s="111">
        <v>200</v>
      </c>
      <c r="I415" s="113" t="s">
        <v>458</v>
      </c>
      <c r="J415" s="110" t="s">
        <v>101</v>
      </c>
      <c r="K415" s="111">
        <v>200</v>
      </c>
      <c r="L415" s="113" t="s">
        <v>459</v>
      </c>
      <c r="M415" s="110" t="s">
        <v>95</v>
      </c>
      <c r="N415" s="111">
        <v>200</v>
      </c>
    </row>
    <row r="416" spans="1:14" s="74" customFormat="1" x14ac:dyDescent="0.3">
      <c r="A416" s="287" t="s">
        <v>462</v>
      </c>
      <c r="B416" s="288">
        <v>100</v>
      </c>
      <c r="C416" s="109" t="s">
        <v>325</v>
      </c>
      <c r="D416" s="110" t="s">
        <v>90</v>
      </c>
      <c r="E416" s="111">
        <v>100</v>
      </c>
      <c r="F416" s="109" t="s">
        <v>325</v>
      </c>
      <c r="G416" s="110" t="s">
        <v>81</v>
      </c>
      <c r="H416" s="111">
        <v>100</v>
      </c>
      <c r="I416" s="109" t="s">
        <v>325</v>
      </c>
      <c r="J416" s="110" t="s">
        <v>515</v>
      </c>
      <c r="K416" s="111">
        <v>100</v>
      </c>
      <c r="L416" s="109" t="s">
        <v>325</v>
      </c>
      <c r="M416" s="110" t="s">
        <v>90</v>
      </c>
      <c r="N416" s="111">
        <v>100</v>
      </c>
    </row>
    <row r="417" spans="1:14" s="105" customFormat="1" x14ac:dyDescent="0.25">
      <c r="A417" s="289"/>
      <c r="B417" s="290"/>
      <c r="C417" s="351" t="s">
        <v>130</v>
      </c>
      <c r="D417" s="351"/>
      <c r="E417" s="114">
        <f>SUM(E414:E416)</f>
        <v>355</v>
      </c>
      <c r="F417" s="351" t="s">
        <v>130</v>
      </c>
      <c r="G417" s="351"/>
      <c r="H417" s="114">
        <f>SUM(H414:H416)</f>
        <v>350</v>
      </c>
      <c r="I417" s="351" t="s">
        <v>130</v>
      </c>
      <c r="J417" s="351"/>
      <c r="K417" s="114">
        <f>SUM(K414:K416)</f>
        <v>350</v>
      </c>
      <c r="L417" s="351" t="s">
        <v>130</v>
      </c>
      <c r="M417" s="351"/>
      <c r="N417" s="114">
        <f>SUM(N414:N416)</f>
        <v>355</v>
      </c>
    </row>
    <row r="418" spans="1:14" s="105" customFormat="1" ht="17.25" thickBot="1" x14ac:dyDescent="0.3">
      <c r="A418" s="291"/>
      <c r="B418" s="292"/>
      <c r="C418" s="352" t="s">
        <v>737</v>
      </c>
      <c r="D418" s="352"/>
      <c r="E418" s="124">
        <f>E405+E413+E417</f>
        <v>1830</v>
      </c>
      <c r="F418" s="352" t="s">
        <v>737</v>
      </c>
      <c r="G418" s="352"/>
      <c r="H418" s="124">
        <f>H405+H413+H417</f>
        <v>1805</v>
      </c>
      <c r="I418" s="352" t="s">
        <v>737</v>
      </c>
      <c r="J418" s="352"/>
      <c r="K418" s="124">
        <f>K405+K413+K417</f>
        <v>1805</v>
      </c>
      <c r="L418" s="352" t="s">
        <v>737</v>
      </c>
      <c r="M418" s="352"/>
      <c r="N418" s="124">
        <f>N405+N413+N417</f>
        <v>1830</v>
      </c>
    </row>
    <row r="420" spans="1:14" s="74" customFormat="1" x14ac:dyDescent="0.3">
      <c r="A420" s="353" t="s">
        <v>738</v>
      </c>
      <c r="B420" s="353"/>
      <c r="C420" s="353"/>
      <c r="D420" s="353"/>
      <c r="E420" s="353"/>
      <c r="F420" s="353"/>
      <c r="G420" s="353"/>
      <c r="H420" s="353"/>
      <c r="I420" s="353"/>
      <c r="J420" s="353"/>
      <c r="K420" s="353"/>
      <c r="L420" s="353"/>
      <c r="M420" s="353"/>
      <c r="N420" s="353"/>
    </row>
    <row r="421" spans="1:14" s="74" customFormat="1" x14ac:dyDescent="0.3">
      <c r="A421" s="354" t="s">
        <v>739</v>
      </c>
      <c r="B421" s="354"/>
      <c r="C421" s="354"/>
      <c r="D421" s="354"/>
      <c r="E421" s="354"/>
      <c r="F421" s="354"/>
      <c r="G421" s="354"/>
      <c r="H421" s="354"/>
      <c r="I421" s="354"/>
      <c r="J421" s="354"/>
      <c r="K421" s="354"/>
      <c r="L421" s="354"/>
      <c r="M421" s="354"/>
      <c r="N421" s="354"/>
    </row>
  </sheetData>
  <mergeCells count="338">
    <mergeCell ref="A420:N420"/>
    <mergeCell ref="A421:N421"/>
    <mergeCell ref="C417:D417"/>
    <mergeCell ref="F417:G417"/>
    <mergeCell ref="I417:J417"/>
    <mergeCell ref="L417:M417"/>
    <mergeCell ref="C418:D418"/>
    <mergeCell ref="F418:G418"/>
    <mergeCell ref="I418:J418"/>
    <mergeCell ref="L418:M418"/>
    <mergeCell ref="C405:D405"/>
    <mergeCell ref="F405:G405"/>
    <mergeCell ref="I405:J405"/>
    <mergeCell ref="L405:M405"/>
    <mergeCell ref="C413:D413"/>
    <mergeCell ref="F413:G413"/>
    <mergeCell ref="I413:J413"/>
    <mergeCell ref="L413:M413"/>
    <mergeCell ref="C398:D398"/>
    <mergeCell ref="F398:G398"/>
    <mergeCell ref="I398:J398"/>
    <mergeCell ref="L398:M398"/>
    <mergeCell ref="C399:D399"/>
    <mergeCell ref="F399:G399"/>
    <mergeCell ref="I399:J399"/>
    <mergeCell ref="L399:M399"/>
    <mergeCell ref="C385:D385"/>
    <mergeCell ref="F385:G385"/>
    <mergeCell ref="I385:J385"/>
    <mergeCell ref="L385:M385"/>
    <mergeCell ref="C394:D394"/>
    <mergeCell ref="F394:G394"/>
    <mergeCell ref="I394:J394"/>
    <mergeCell ref="L394:M394"/>
    <mergeCell ref="C376:D376"/>
    <mergeCell ref="F376:G376"/>
    <mergeCell ref="I376:J376"/>
    <mergeCell ref="L376:M376"/>
    <mergeCell ref="C377:D377"/>
    <mergeCell ref="F377:G377"/>
    <mergeCell ref="I377:J377"/>
    <mergeCell ref="L377:M377"/>
    <mergeCell ref="C363:D363"/>
    <mergeCell ref="F363:G363"/>
    <mergeCell ref="I363:J363"/>
    <mergeCell ref="L363:M363"/>
    <mergeCell ref="C372:D372"/>
    <mergeCell ref="F372:G372"/>
    <mergeCell ref="I372:J372"/>
    <mergeCell ref="L372:M372"/>
    <mergeCell ref="C356:D356"/>
    <mergeCell ref="F356:G356"/>
    <mergeCell ref="I356:J356"/>
    <mergeCell ref="L356:M356"/>
    <mergeCell ref="C357:D357"/>
    <mergeCell ref="F357:G357"/>
    <mergeCell ref="I357:J357"/>
    <mergeCell ref="L357:M357"/>
    <mergeCell ref="C344:D344"/>
    <mergeCell ref="F344:G344"/>
    <mergeCell ref="I344:J344"/>
    <mergeCell ref="L344:M344"/>
    <mergeCell ref="C352:D352"/>
    <mergeCell ref="F352:G352"/>
    <mergeCell ref="I352:J352"/>
    <mergeCell ref="L352:M352"/>
    <mergeCell ref="C337:D337"/>
    <mergeCell ref="F337:G337"/>
    <mergeCell ref="I337:J337"/>
    <mergeCell ref="L337:M337"/>
    <mergeCell ref="C338:D338"/>
    <mergeCell ref="F338:G338"/>
    <mergeCell ref="I338:J338"/>
    <mergeCell ref="L338:M338"/>
    <mergeCell ref="C324:D324"/>
    <mergeCell ref="F324:G324"/>
    <mergeCell ref="I324:J324"/>
    <mergeCell ref="L324:M324"/>
    <mergeCell ref="C333:D333"/>
    <mergeCell ref="F333:G333"/>
    <mergeCell ref="I333:J333"/>
    <mergeCell ref="L333:M333"/>
    <mergeCell ref="C315:D315"/>
    <mergeCell ref="F315:G315"/>
    <mergeCell ref="I315:J315"/>
    <mergeCell ref="L315:M315"/>
    <mergeCell ref="C316:D316"/>
    <mergeCell ref="F316:G316"/>
    <mergeCell ref="I316:J316"/>
    <mergeCell ref="L316:M316"/>
    <mergeCell ref="C302:D302"/>
    <mergeCell ref="F302:G302"/>
    <mergeCell ref="I302:J302"/>
    <mergeCell ref="L302:M302"/>
    <mergeCell ref="C311:D311"/>
    <mergeCell ref="F311:G311"/>
    <mergeCell ref="I311:J311"/>
    <mergeCell ref="L311:M311"/>
    <mergeCell ref="C294:D294"/>
    <mergeCell ref="F294:G294"/>
    <mergeCell ref="I294:J294"/>
    <mergeCell ref="L294:M294"/>
    <mergeCell ref="C295:D295"/>
    <mergeCell ref="F295:G295"/>
    <mergeCell ref="I295:J295"/>
    <mergeCell ref="L295:M295"/>
    <mergeCell ref="C282:D282"/>
    <mergeCell ref="F282:G282"/>
    <mergeCell ref="I282:J282"/>
    <mergeCell ref="L282:M282"/>
    <mergeCell ref="C290:D290"/>
    <mergeCell ref="F290:G290"/>
    <mergeCell ref="I290:J290"/>
    <mergeCell ref="L290:M290"/>
    <mergeCell ref="C273:D273"/>
    <mergeCell ref="F273:G273"/>
    <mergeCell ref="I273:J273"/>
    <mergeCell ref="L273:M273"/>
    <mergeCell ref="C274:D274"/>
    <mergeCell ref="F274:G274"/>
    <mergeCell ref="I274:J274"/>
    <mergeCell ref="L274:M274"/>
    <mergeCell ref="C261:D261"/>
    <mergeCell ref="F261:G261"/>
    <mergeCell ref="I261:J261"/>
    <mergeCell ref="L261:M261"/>
    <mergeCell ref="C269:D269"/>
    <mergeCell ref="F269:G269"/>
    <mergeCell ref="I269:J269"/>
    <mergeCell ref="L269:M269"/>
    <mergeCell ref="C253:D253"/>
    <mergeCell ref="F253:G253"/>
    <mergeCell ref="I253:J253"/>
    <mergeCell ref="L253:M253"/>
    <mergeCell ref="C254:D254"/>
    <mergeCell ref="F254:G254"/>
    <mergeCell ref="I254:J254"/>
    <mergeCell ref="L254:M254"/>
    <mergeCell ref="C240:D240"/>
    <mergeCell ref="F240:G240"/>
    <mergeCell ref="I240:J240"/>
    <mergeCell ref="L240:M240"/>
    <mergeCell ref="C249:D249"/>
    <mergeCell ref="F249:G249"/>
    <mergeCell ref="I249:J249"/>
    <mergeCell ref="L249:M249"/>
    <mergeCell ref="C233:D233"/>
    <mergeCell ref="F233:G233"/>
    <mergeCell ref="I233:J233"/>
    <mergeCell ref="L233:M233"/>
    <mergeCell ref="C234:D234"/>
    <mergeCell ref="F234:G234"/>
    <mergeCell ref="I234:J234"/>
    <mergeCell ref="L234:M234"/>
    <mergeCell ref="C220:D220"/>
    <mergeCell ref="F220:G220"/>
    <mergeCell ref="I220:J220"/>
    <mergeCell ref="L220:M220"/>
    <mergeCell ref="C229:D229"/>
    <mergeCell ref="F229:G229"/>
    <mergeCell ref="I229:J229"/>
    <mergeCell ref="L229:M229"/>
    <mergeCell ref="C211:D211"/>
    <mergeCell ref="F211:G211"/>
    <mergeCell ref="I211:J211"/>
    <mergeCell ref="L211:M211"/>
    <mergeCell ref="C212:D212"/>
    <mergeCell ref="F212:G212"/>
    <mergeCell ref="I212:J212"/>
    <mergeCell ref="L212:M212"/>
    <mergeCell ref="C199:D199"/>
    <mergeCell ref="F199:G199"/>
    <mergeCell ref="I199:J199"/>
    <mergeCell ref="L199:M199"/>
    <mergeCell ref="C207:D207"/>
    <mergeCell ref="F207:G207"/>
    <mergeCell ref="I207:J207"/>
    <mergeCell ref="L207:M207"/>
    <mergeCell ref="C192:D192"/>
    <mergeCell ref="F192:G192"/>
    <mergeCell ref="I192:J192"/>
    <mergeCell ref="L192:M192"/>
    <mergeCell ref="C193:D193"/>
    <mergeCell ref="F193:G193"/>
    <mergeCell ref="I193:J193"/>
    <mergeCell ref="L193:M193"/>
    <mergeCell ref="C179:D179"/>
    <mergeCell ref="F179:G179"/>
    <mergeCell ref="I179:J179"/>
    <mergeCell ref="L179:M179"/>
    <mergeCell ref="C188:D188"/>
    <mergeCell ref="F188:G188"/>
    <mergeCell ref="I188:J188"/>
    <mergeCell ref="L188:M188"/>
    <mergeCell ref="C170:D170"/>
    <mergeCell ref="F170:G170"/>
    <mergeCell ref="I170:J170"/>
    <mergeCell ref="L170:M170"/>
    <mergeCell ref="C171:D171"/>
    <mergeCell ref="F171:G171"/>
    <mergeCell ref="I171:J171"/>
    <mergeCell ref="L171:M171"/>
    <mergeCell ref="C157:D157"/>
    <mergeCell ref="F157:G157"/>
    <mergeCell ref="I157:J157"/>
    <mergeCell ref="L157:M157"/>
    <mergeCell ref="C166:D166"/>
    <mergeCell ref="F166:G166"/>
    <mergeCell ref="I166:J166"/>
    <mergeCell ref="L166:M166"/>
    <mergeCell ref="C149:D149"/>
    <mergeCell ref="F149:G149"/>
    <mergeCell ref="I149:J149"/>
    <mergeCell ref="L149:M149"/>
    <mergeCell ref="C150:D150"/>
    <mergeCell ref="F150:G150"/>
    <mergeCell ref="I150:J150"/>
    <mergeCell ref="L150:M150"/>
    <mergeCell ref="C137:D137"/>
    <mergeCell ref="F137:G137"/>
    <mergeCell ref="I137:J137"/>
    <mergeCell ref="L137:M137"/>
    <mergeCell ref="C145:D145"/>
    <mergeCell ref="F145:G145"/>
    <mergeCell ref="I145:J145"/>
    <mergeCell ref="L145:M145"/>
    <mergeCell ref="C130:D130"/>
    <mergeCell ref="F130:G130"/>
    <mergeCell ref="I130:J130"/>
    <mergeCell ref="L130:M130"/>
    <mergeCell ref="C131:D131"/>
    <mergeCell ref="F131:G131"/>
    <mergeCell ref="I131:J131"/>
    <mergeCell ref="L131:M131"/>
    <mergeCell ref="C117:D117"/>
    <mergeCell ref="F117:G117"/>
    <mergeCell ref="I117:J117"/>
    <mergeCell ref="L117:M117"/>
    <mergeCell ref="C126:D126"/>
    <mergeCell ref="F126:G126"/>
    <mergeCell ref="I126:J126"/>
    <mergeCell ref="L126:M126"/>
    <mergeCell ref="C108:D108"/>
    <mergeCell ref="F108:G108"/>
    <mergeCell ref="I108:J108"/>
    <mergeCell ref="L108:M108"/>
    <mergeCell ref="C109:D109"/>
    <mergeCell ref="F109:G109"/>
    <mergeCell ref="I109:J109"/>
    <mergeCell ref="L109:M109"/>
    <mergeCell ref="C96:D96"/>
    <mergeCell ref="F96:G96"/>
    <mergeCell ref="I96:J96"/>
    <mergeCell ref="L96:M96"/>
    <mergeCell ref="C104:D104"/>
    <mergeCell ref="F104:G104"/>
    <mergeCell ref="I104:J104"/>
    <mergeCell ref="L104:M104"/>
    <mergeCell ref="C88:D88"/>
    <mergeCell ref="F88:G88"/>
    <mergeCell ref="I88:J88"/>
    <mergeCell ref="L88:M88"/>
    <mergeCell ref="C89:D89"/>
    <mergeCell ref="F89:G89"/>
    <mergeCell ref="I89:J89"/>
    <mergeCell ref="L89:M89"/>
    <mergeCell ref="C75:D75"/>
    <mergeCell ref="F75:G75"/>
    <mergeCell ref="I75:J75"/>
    <mergeCell ref="L75:M75"/>
    <mergeCell ref="C84:D84"/>
    <mergeCell ref="F84:G84"/>
    <mergeCell ref="I84:J84"/>
    <mergeCell ref="L84:M84"/>
    <mergeCell ref="C66:D66"/>
    <mergeCell ref="F66:G66"/>
    <mergeCell ref="I66:J66"/>
    <mergeCell ref="L66:M66"/>
    <mergeCell ref="C67:D67"/>
    <mergeCell ref="F67:G67"/>
    <mergeCell ref="I67:J67"/>
    <mergeCell ref="L67:M67"/>
    <mergeCell ref="C54:D54"/>
    <mergeCell ref="F54:G54"/>
    <mergeCell ref="I54:J54"/>
    <mergeCell ref="L54:M54"/>
    <mergeCell ref="C62:D62"/>
    <mergeCell ref="F62:G62"/>
    <mergeCell ref="I62:J62"/>
    <mergeCell ref="L62:M62"/>
    <mergeCell ref="C46:D46"/>
    <mergeCell ref="F46:G46"/>
    <mergeCell ref="I46:J46"/>
    <mergeCell ref="L46:M46"/>
    <mergeCell ref="C47:D47"/>
    <mergeCell ref="F47:G47"/>
    <mergeCell ref="I47:J47"/>
    <mergeCell ref="L47:M47"/>
    <mergeCell ref="C34:D34"/>
    <mergeCell ref="F34:G34"/>
    <mergeCell ref="I34:J34"/>
    <mergeCell ref="L34:M34"/>
    <mergeCell ref="C42:D42"/>
    <mergeCell ref="F42:G42"/>
    <mergeCell ref="I42:J42"/>
    <mergeCell ref="L42:M42"/>
    <mergeCell ref="C27:D27"/>
    <mergeCell ref="F27:G27"/>
    <mergeCell ref="I27:J27"/>
    <mergeCell ref="L27:M27"/>
    <mergeCell ref="C28:D28"/>
    <mergeCell ref="F28:G28"/>
    <mergeCell ref="I28:J28"/>
    <mergeCell ref="L28:M28"/>
    <mergeCell ref="C14:D14"/>
    <mergeCell ref="F14:G14"/>
    <mergeCell ref="I14:J14"/>
    <mergeCell ref="L14:M14"/>
    <mergeCell ref="C23:D23"/>
    <mergeCell ref="F23:G23"/>
    <mergeCell ref="I23:J23"/>
    <mergeCell ref="L23:M23"/>
    <mergeCell ref="I4:I6"/>
    <mergeCell ref="J4:J6"/>
    <mergeCell ref="K4:K6"/>
    <mergeCell ref="L4:L6"/>
    <mergeCell ref="M4:M6"/>
    <mergeCell ref="N4:N6"/>
    <mergeCell ref="M1:N1"/>
    <mergeCell ref="A2:N2"/>
    <mergeCell ref="D4:D6"/>
    <mergeCell ref="E4:E6"/>
    <mergeCell ref="F4:F6"/>
    <mergeCell ref="G4:G6"/>
    <mergeCell ref="H4:H6"/>
    <mergeCell ref="A3:A6"/>
    <mergeCell ref="B3:B6"/>
    <mergeCell ref="C3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</vt:i4>
      </vt:variant>
    </vt:vector>
  </HeadingPairs>
  <TitlesOfParts>
    <vt:vector size="13" baseType="lpstr">
      <vt:lpstr>Меню</vt:lpstr>
      <vt:lpstr>Показатели ХЭХ</vt:lpstr>
      <vt:lpstr>ПВиЭЦ СанПиН</vt:lpstr>
      <vt:lpstr>ПВиЭЦ КрайСевер</vt:lpstr>
      <vt:lpstr>Выполнение норм</vt:lpstr>
      <vt:lpstr>Обоснование ХЭХ зима</vt:lpstr>
      <vt:lpstr>Адекватный ХЭХ лето</vt:lpstr>
      <vt:lpstr>Сезонные замены</vt:lpstr>
      <vt:lpstr>Варианты реализации</vt:lpstr>
      <vt:lpstr>структура</vt:lpstr>
      <vt:lpstr>Расчет ХЭХ нормы СанПиН 3590-20</vt:lpstr>
      <vt:lpstr>Лист1</vt:lpstr>
      <vt:lpstr>'ПВиЭЦ КрайСевер'!Область_печати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Канцибер Ирина Григорьевна</cp:lastModifiedBy>
  <cp:lastPrinted>2022-08-09T00:28:19Z</cp:lastPrinted>
  <dcterms:created xsi:type="dcterms:W3CDTF">2022-06-12T21:17:01Z</dcterms:created>
  <dcterms:modified xsi:type="dcterms:W3CDTF">2022-08-09T03:50:33Z</dcterms:modified>
</cp:coreProperties>
</file>